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48" yWindow="-156" windowWidth="12492" windowHeight="11388" firstSheet="13" activeTab="16"/>
  </bookViews>
  <sheets>
    <sheet name="подлужный,энгельса,сосновая" sheetId="1" r:id="rId1"/>
    <sheet name="Баринова" sheetId="2" r:id="rId2"/>
    <sheet name="В.Котика" sheetId="3" r:id="rId3"/>
    <sheet name="Задолье" sheetId="4" r:id="rId4"/>
    <sheet name="Западная" sheetId="5" r:id="rId5"/>
    <sheet name="Коммунистическая" sheetId="6" r:id="rId6"/>
    <sheet name="пер. Лихачева" sheetId="7" r:id="rId7"/>
    <sheet name="Максимов" sheetId="8" r:id="rId8"/>
    <sheet name="Махалова" sheetId="9" r:id="rId9"/>
    <sheet name="Маяковского" sheetId="10" r:id="rId10"/>
    <sheet name="Мира" sheetId="11" r:id="rId11"/>
    <sheet name="Чугунова" sheetId="12" r:id="rId12"/>
    <sheet name="Прибрежный" sheetId="13" r:id="rId13"/>
    <sheet name="Центральная" sheetId="15" r:id="rId14"/>
    <sheet name="Кис. Госп" sheetId="17" r:id="rId15"/>
    <sheet name="Новостройка" sheetId="21" r:id="rId16"/>
    <sheet name="Лист1" sheetId="22" r:id="rId17"/>
    <sheet name="Лист2" sheetId="23" r:id="rId18"/>
  </sheets>
  <calcPr calcId="124519" refMode="R1C1"/>
</workbook>
</file>

<file path=xl/calcChain.xml><?xml version="1.0" encoding="utf-8"?>
<calcChain xmlns="http://schemas.openxmlformats.org/spreadsheetml/2006/main">
  <c r="D418" i="12"/>
  <c r="C418"/>
  <c r="D351"/>
  <c r="C351"/>
  <c r="D236"/>
  <c r="C236"/>
  <c r="D312"/>
  <c r="C312"/>
  <c r="D202"/>
  <c r="C202"/>
  <c r="D167"/>
  <c r="C167"/>
  <c r="D125"/>
  <c r="C125"/>
  <c r="D85"/>
  <c r="C85"/>
  <c r="D48"/>
  <c r="C48"/>
  <c r="D10"/>
  <c r="C10"/>
  <c r="D803" i="11"/>
  <c r="C803"/>
  <c r="D352"/>
  <c r="C352"/>
  <c r="D227"/>
  <c r="C227"/>
  <c r="D138" i="10"/>
  <c r="C138"/>
  <c r="D86" i="9"/>
  <c r="C86"/>
  <c r="D42"/>
  <c r="C42"/>
  <c r="D238" i="8"/>
  <c r="C238"/>
  <c r="D200" i="7"/>
  <c r="D268"/>
  <c r="C268"/>
  <c r="C200"/>
  <c r="D117" i="6"/>
  <c r="C117"/>
  <c r="D83"/>
  <c r="C83"/>
  <c r="D45"/>
  <c r="C45"/>
  <c r="D11"/>
  <c r="C11"/>
  <c r="D188"/>
  <c r="C188"/>
  <c r="D87" i="2"/>
  <c r="C87"/>
  <c r="D11"/>
  <c r="C11"/>
  <c r="E869" i="11"/>
  <c r="E836"/>
  <c r="E756" i="9"/>
  <c r="E755"/>
  <c r="E83" i="6"/>
  <c r="D100"/>
  <c r="D24" i="2"/>
  <c r="E38" i="1"/>
  <c r="D51"/>
  <c r="D888" i="11"/>
  <c r="E868" s="1"/>
  <c r="E39" i="1"/>
  <c r="D186" i="12"/>
  <c r="E167" s="1"/>
  <c r="D156" i="7"/>
  <c r="E135" s="1"/>
  <c r="D252" i="9"/>
  <c r="E232" s="1"/>
  <c r="E233" s="1"/>
  <c r="D215"/>
  <c r="E195" s="1"/>
  <c r="E196" s="1"/>
  <c r="D30" i="21"/>
  <c r="E12" s="1"/>
  <c r="E13" s="1"/>
  <c r="D28" i="17"/>
  <c r="E12" s="1"/>
  <c r="E13" s="1"/>
  <c r="D29" i="15"/>
  <c r="E16" s="1"/>
  <c r="E17" s="1"/>
  <c r="D138" i="13"/>
  <c r="E121" s="1"/>
  <c r="E122" s="1"/>
  <c r="D106"/>
  <c r="E89" s="1"/>
  <c r="E90" s="1"/>
  <c r="D75"/>
  <c r="E52" s="1"/>
  <c r="E53" s="1"/>
  <c r="D36"/>
  <c r="E10" s="1"/>
  <c r="E11" s="1"/>
  <c r="D508" i="12"/>
  <c r="E488" s="1"/>
  <c r="E489" s="1"/>
  <c r="D475"/>
  <c r="E455" s="1"/>
  <c r="E456" s="1"/>
  <c r="D406"/>
  <c r="E384" s="1"/>
  <c r="E385" s="1"/>
  <c r="D371"/>
  <c r="E351" s="1"/>
  <c r="D338"/>
  <c r="E312" s="1"/>
  <c r="D297"/>
  <c r="E277" s="1"/>
  <c r="E278" s="1"/>
  <c r="D260"/>
  <c r="E236" s="1"/>
  <c r="D219"/>
  <c r="E202" s="1"/>
  <c r="D150"/>
  <c r="E125" s="1"/>
  <c r="D109"/>
  <c r="E85" s="1"/>
  <c r="D32"/>
  <c r="E10" s="1"/>
  <c r="D926" i="11"/>
  <c r="E907" s="1"/>
  <c r="E908" s="1"/>
  <c r="D851"/>
  <c r="E835" s="1"/>
  <c r="D820"/>
  <c r="E803" s="1"/>
  <c r="D789"/>
  <c r="E772" s="1"/>
  <c r="E773" s="1"/>
  <c r="D755"/>
  <c r="E738" s="1"/>
  <c r="E739" s="1"/>
  <c r="D721"/>
  <c r="E704" s="1"/>
  <c r="E705" s="1"/>
  <c r="D688"/>
  <c r="E671" s="1"/>
  <c r="E672" s="1"/>
  <c r="D654"/>
  <c r="E637" s="1"/>
  <c r="E638" s="1"/>
  <c r="D621"/>
  <c r="E604" s="1"/>
  <c r="E605" s="1"/>
  <c r="D588"/>
  <c r="E572"/>
  <c r="D555"/>
  <c r="E538" s="1"/>
  <c r="E539" s="1"/>
  <c r="D524"/>
  <c r="E507" s="1"/>
  <c r="E508" s="1"/>
  <c r="D493"/>
  <c r="E476" s="1"/>
  <c r="E477" s="1"/>
  <c r="D462"/>
  <c r="E445" s="1"/>
  <c r="E446" s="1"/>
  <c r="D431"/>
  <c r="E414" s="1"/>
  <c r="E415" s="1"/>
  <c r="D400"/>
  <c r="E383" s="1"/>
  <c r="E384" s="1"/>
  <c r="D369"/>
  <c r="E352" s="1"/>
  <c r="D338"/>
  <c r="E321" s="1"/>
  <c r="E322" s="1"/>
  <c r="D307"/>
  <c r="E290" s="1"/>
  <c r="E291" s="1"/>
  <c r="D275"/>
  <c r="E258" s="1"/>
  <c r="E259" s="1"/>
  <c r="D244"/>
  <c r="E227" s="1"/>
  <c r="D213"/>
  <c r="E196" s="1"/>
  <c r="E197" s="1"/>
  <c r="D182"/>
  <c r="E165" s="1"/>
  <c r="E166" s="1"/>
  <c r="D151"/>
  <c r="E134" s="1"/>
  <c r="E135" s="1"/>
  <c r="D120"/>
  <c r="E103" s="1"/>
  <c r="E104" s="1"/>
  <c r="D89"/>
  <c r="E72" s="1"/>
  <c r="E73" s="1"/>
  <c r="D58"/>
  <c r="E41" s="1"/>
  <c r="E42" s="1"/>
  <c r="D27"/>
  <c r="E10" s="1"/>
  <c r="E11" s="1"/>
  <c r="D194" i="10"/>
  <c r="E173" s="1"/>
  <c r="E174" s="1"/>
  <c r="D158"/>
  <c r="E138" s="1"/>
  <c r="D122"/>
  <c r="E104" s="1"/>
  <c r="E105" s="1"/>
  <c r="D89"/>
  <c r="E72" s="1"/>
  <c r="E73" s="1"/>
  <c r="D58"/>
  <c r="E41" s="1"/>
  <c r="E42" s="1"/>
  <c r="D27"/>
  <c r="E10" s="1"/>
  <c r="E11" s="1"/>
  <c r="D998" i="9"/>
  <c r="E978" s="1"/>
  <c r="E979" s="1"/>
  <c r="D963"/>
  <c r="E937" s="1"/>
  <c r="E938" s="1"/>
  <c r="D923"/>
  <c r="E902" s="1"/>
  <c r="E903" s="1"/>
  <c r="D887"/>
  <c r="E865" s="1"/>
  <c r="E866" s="1"/>
  <c r="D850"/>
  <c r="E829" s="1"/>
  <c r="E830" s="1"/>
  <c r="D814"/>
  <c r="E793" s="1"/>
  <c r="E794" s="1"/>
  <c r="D775"/>
  <c r="D740"/>
  <c r="E722" s="1"/>
  <c r="E723" s="1"/>
  <c r="D704"/>
  <c r="E684" s="1"/>
  <c r="E685" s="1"/>
  <c r="D667"/>
  <c r="E650" s="1"/>
  <c r="E651" s="1"/>
  <c r="D594"/>
  <c r="E577" s="1"/>
  <c r="E578" s="1"/>
  <c r="D560"/>
  <c r="E543" s="1"/>
  <c r="E544" s="1"/>
  <c r="D526"/>
  <c r="E509" s="1"/>
  <c r="E510" s="1"/>
  <c r="D492"/>
  <c r="E474" s="1"/>
  <c r="E475" s="1"/>
  <c r="D457"/>
  <c r="E440" s="1"/>
  <c r="E441" s="1"/>
  <c r="D423"/>
  <c r="E406" s="1"/>
  <c r="E407" s="1"/>
  <c r="D391"/>
  <c r="E374" s="1"/>
  <c r="E375" s="1"/>
  <c r="D356"/>
  <c r="E339" s="1"/>
  <c r="E340" s="1"/>
  <c r="D323"/>
  <c r="E306" s="1"/>
  <c r="E307" s="1"/>
  <c r="D289"/>
  <c r="E268" s="1"/>
  <c r="E269" s="1"/>
  <c r="D180"/>
  <c r="E160" s="1"/>
  <c r="E161" s="1"/>
  <c r="D144"/>
  <c r="E124" s="1"/>
  <c r="E125" s="1"/>
  <c r="D70"/>
  <c r="E42" s="1"/>
  <c r="D27"/>
  <c r="E10" s="1"/>
  <c r="E11" s="1"/>
  <c r="D256" i="8"/>
  <c r="E238" s="1"/>
  <c r="D222"/>
  <c r="E205" s="1"/>
  <c r="E206" s="1"/>
  <c r="D189"/>
  <c r="E172"/>
  <c r="E173" s="1"/>
  <c r="D157"/>
  <c r="E140" s="1"/>
  <c r="E141" s="1"/>
  <c r="D124"/>
  <c r="E107" s="1"/>
  <c r="E108" s="1"/>
  <c r="D92"/>
  <c r="E75" s="1"/>
  <c r="E76" s="1"/>
  <c r="D60"/>
  <c r="E43" s="1"/>
  <c r="E44" s="1"/>
  <c r="D29"/>
  <c r="E11" s="1"/>
  <c r="E12" s="1"/>
  <c r="D347" i="7"/>
  <c r="E330" s="1"/>
  <c r="E331" s="1"/>
  <c r="D316"/>
  <c r="E299" s="1"/>
  <c r="E300" s="1"/>
  <c r="D285"/>
  <c r="E268" s="1"/>
  <c r="D255"/>
  <c r="E238"/>
  <c r="E239" s="1"/>
  <c r="D224"/>
  <c r="E200" s="1"/>
  <c r="D186"/>
  <c r="E169" s="1"/>
  <c r="E170" s="1"/>
  <c r="D122"/>
  <c r="E105" s="1"/>
  <c r="E106" s="1"/>
  <c r="D91"/>
  <c r="E74" s="1"/>
  <c r="E75" s="1"/>
  <c r="D60"/>
  <c r="E42" s="1"/>
  <c r="E43" s="1"/>
  <c r="D28"/>
  <c r="E11" s="1"/>
  <c r="E12" s="1"/>
  <c r="D278" i="6"/>
  <c r="E260" s="1"/>
  <c r="E261" s="1"/>
  <c r="D244"/>
  <c r="E222" s="1"/>
  <c r="E223" s="1"/>
  <c r="D206"/>
  <c r="E188" s="1"/>
  <c r="D171"/>
  <c r="E153" s="1"/>
  <c r="E154" s="1"/>
  <c r="D137"/>
  <c r="E117" s="1"/>
  <c r="D67"/>
  <c r="E45" s="1"/>
  <c r="D29"/>
  <c r="E11" s="1"/>
  <c r="D289" i="5"/>
  <c r="E268" s="1"/>
  <c r="E269" s="1"/>
  <c r="D253"/>
  <c r="E236" s="1"/>
  <c r="E237" s="1"/>
  <c r="D221"/>
  <c r="E204" s="1"/>
  <c r="E205" s="1"/>
  <c r="D189"/>
  <c r="E169" s="1"/>
  <c r="E170" s="1"/>
  <c r="D154"/>
  <c r="E137" s="1"/>
  <c r="E138" s="1"/>
  <c r="D122"/>
  <c r="E105" s="1"/>
  <c r="E106" s="1"/>
  <c r="D90"/>
  <c r="E73" s="1"/>
  <c r="E74" s="1"/>
  <c r="D59"/>
  <c r="E42" s="1"/>
  <c r="E43" s="1"/>
  <c r="D28"/>
  <c r="E11" s="1"/>
  <c r="E12" s="1"/>
  <c r="D27" i="4"/>
  <c r="E10"/>
  <c r="E11" s="1"/>
  <c r="D313" i="3"/>
  <c r="E296" s="1"/>
  <c r="E297" s="1"/>
  <c r="D282"/>
  <c r="E265" s="1"/>
  <c r="D251"/>
  <c r="E236" s="1"/>
  <c r="E237" s="1"/>
  <c r="D222"/>
  <c r="E194" s="1"/>
  <c r="E195" s="1"/>
  <c r="D180"/>
  <c r="E168" s="1"/>
  <c r="E169" s="1"/>
  <c r="D154"/>
  <c r="E142" s="1"/>
  <c r="E143" s="1"/>
  <c r="D128"/>
  <c r="E115" s="1"/>
  <c r="E116" s="1"/>
  <c r="D101"/>
  <c r="E89" s="1"/>
  <c r="E90" s="1"/>
  <c r="D75"/>
  <c r="E63" s="1"/>
  <c r="E64" s="1"/>
  <c r="D49"/>
  <c r="E40" s="1"/>
  <c r="E41" s="1"/>
  <c r="D26"/>
  <c r="E10" s="1"/>
  <c r="E11" s="1"/>
  <c r="D105" i="2"/>
  <c r="E87" s="1"/>
  <c r="E88" s="1"/>
  <c r="D73"/>
  <c r="E63" s="1"/>
  <c r="E64" s="1"/>
  <c r="D49"/>
  <c r="E38" s="1"/>
  <c r="E39" s="1"/>
  <c r="D77" i="1"/>
  <c r="E66" s="1"/>
  <c r="E67" s="1"/>
  <c r="D22"/>
  <c r="E10" s="1"/>
  <c r="E11" s="1"/>
  <c r="D633" i="9"/>
  <c r="E611" s="1"/>
  <c r="E612" s="1"/>
  <c r="D108"/>
  <c r="E86" s="1"/>
  <c r="D1036"/>
  <c r="E1015" s="1"/>
  <c r="E1016" s="1"/>
  <c r="D70" i="12"/>
  <c r="E48" s="1"/>
  <c r="D443"/>
  <c r="E418" s="1"/>
  <c r="E313" l="1"/>
  <c r="E86"/>
  <c r="E228" i="11"/>
  <c r="E43" i="9"/>
  <c r="E84" i="6"/>
  <c r="E266" i="3"/>
  <c r="E139" i="10"/>
  <c r="E269" i="7"/>
  <c r="E201"/>
  <c r="E136"/>
  <c r="E239" i="8"/>
  <c r="E87" i="9"/>
  <c r="E804" i="11"/>
  <c r="E353"/>
  <c r="E189" i="6"/>
  <c r="E118"/>
  <c r="E46"/>
  <c r="E12"/>
  <c r="E419" i="12"/>
  <c r="E352"/>
  <c r="E237"/>
  <c r="E203"/>
  <c r="E168"/>
  <c r="E126"/>
  <c r="E49"/>
  <c r="E11"/>
  <c r="E11" i="2"/>
  <c r="E12" s="1"/>
</calcChain>
</file>

<file path=xl/sharedStrings.xml><?xml version="1.0" encoding="utf-8"?>
<sst xmlns="http://schemas.openxmlformats.org/spreadsheetml/2006/main" count="3137" uniqueCount="319">
  <si>
    <t>Отчет</t>
  </si>
  <si>
    <t>ООО ДУК "Стеклозаводец-Бор"</t>
  </si>
  <si>
    <t>о выпоненных работах по текущему ремонту общего имущества за период</t>
  </si>
  <si>
    <t>г.Бор</t>
  </si>
  <si>
    <t>Вид услуг</t>
  </si>
  <si>
    <t>Начислено средств</t>
  </si>
  <si>
    <t>Получено средств</t>
  </si>
  <si>
    <t>Выполнено работ</t>
  </si>
  <si>
    <t>Текущий ремонт</t>
  </si>
  <si>
    <t>Остаток денежных средств</t>
  </si>
  <si>
    <t>Наименование работ</t>
  </si>
  <si>
    <t>стоимость работ (руб)</t>
  </si>
  <si>
    <t>Итого</t>
  </si>
  <si>
    <t>Администрация ООО ДУК "Стеклозаводец-Бор"</t>
  </si>
  <si>
    <t>телефон для справок:</t>
  </si>
  <si>
    <t>ул.Энгельса д.1а</t>
  </si>
  <si>
    <t>ул. Баринова д.</t>
  </si>
  <si>
    <t>ул. В.Котика д.</t>
  </si>
  <si>
    <t>1а</t>
  </si>
  <si>
    <t>3а</t>
  </si>
  <si>
    <t>4а</t>
  </si>
  <si>
    <t>ул.Задолье д.</t>
  </si>
  <si>
    <t>65а</t>
  </si>
  <si>
    <t>ул. Западная д.</t>
  </si>
  <si>
    <t>ул. Коммунистическая  д.</t>
  </si>
  <si>
    <t>13а</t>
  </si>
  <si>
    <t>пер.Лихачева  д.</t>
  </si>
  <si>
    <t>ул.Лихачева  д.</t>
  </si>
  <si>
    <t>1б</t>
  </si>
  <si>
    <t>2а</t>
  </si>
  <si>
    <t>2б</t>
  </si>
  <si>
    <t xml:space="preserve">Итого </t>
  </si>
  <si>
    <t>6а</t>
  </si>
  <si>
    <t>7а</t>
  </si>
  <si>
    <t>ул. Максимова  д.</t>
  </si>
  <si>
    <t>ул. Махалова  д.</t>
  </si>
  <si>
    <t>ул. Маяковского  д.</t>
  </si>
  <si>
    <t>ул. Мира д.</t>
  </si>
  <si>
    <t>ул. Чугунова д.</t>
  </si>
  <si>
    <t>м-он Прибрежный д.</t>
  </si>
  <si>
    <t>п.Ситники</t>
  </si>
  <si>
    <t>ул.Центральная д.</t>
  </si>
  <si>
    <t>п.Железнодорожый</t>
  </si>
  <si>
    <t>тер.Киселихинского госпиталя д</t>
  </si>
  <si>
    <t>ул.Новостройка д.</t>
  </si>
  <si>
    <t>пер.Подлужный д.</t>
  </si>
  <si>
    <t>71а</t>
  </si>
  <si>
    <t>ул.Сосновая  д.</t>
  </si>
  <si>
    <t>3-26-66</t>
  </si>
  <si>
    <t>с января по декабрь 2019год</t>
  </si>
  <si>
    <t>с января по декабрь 2020 год</t>
  </si>
  <si>
    <t>с января по декабрь 2020год</t>
  </si>
  <si>
    <t>с января по декабрь 2020  год</t>
  </si>
  <si>
    <t>смена замка</t>
  </si>
  <si>
    <t>смена стояка канализации 6м</t>
  </si>
  <si>
    <t>Смена выключателя</t>
  </si>
  <si>
    <t>Смена светильника с люм. Ламп.</t>
  </si>
  <si>
    <t>заделка отверстий после смены канализации</t>
  </si>
  <si>
    <t>Ремонт гр. Щита со сменой авт.</t>
  </si>
  <si>
    <t>Смена лампы люм.</t>
  </si>
  <si>
    <t>ремонт стояка хвс 4м</t>
  </si>
  <si>
    <t>ремонт стояка отопления 0,5м</t>
  </si>
  <si>
    <t>Смена патрона</t>
  </si>
  <si>
    <t>ремонт дымовых труб</t>
  </si>
  <si>
    <t>остекление оконных переплетов</t>
  </si>
  <si>
    <t>смена остекления</t>
  </si>
  <si>
    <t>декоративный ремонт подъезда 1п</t>
  </si>
  <si>
    <t>ремонт шиферной кровли 9м2</t>
  </si>
  <si>
    <t>ремонт мягкой кровли 21,45м2</t>
  </si>
  <si>
    <t>Смена светильника люм.</t>
  </si>
  <si>
    <t>ремонт ливневой канализации</t>
  </si>
  <si>
    <t>смена запорной арматуры в подвале</t>
  </si>
  <si>
    <t>ремонт розлива отопления 7,5м</t>
  </si>
  <si>
    <t>ремонт розлива хвс 0,5м</t>
  </si>
  <si>
    <t>ремонт пола после ремонта коммуникаций</t>
  </si>
  <si>
    <t xml:space="preserve">декоративный ремонт подъезда </t>
  </si>
  <si>
    <t>ремонт малых архитектурных форм</t>
  </si>
  <si>
    <t>ремонт деревянной двери</t>
  </si>
  <si>
    <t>утепление трубопровода в подъезде 9м</t>
  </si>
  <si>
    <t>ремонт стояка канализации 1,25м</t>
  </si>
  <si>
    <t>ремонт стояка хвс 3м</t>
  </si>
  <si>
    <t>смена светильника</t>
  </si>
  <si>
    <t>ремонт пола после смены стояка</t>
  </si>
  <si>
    <t>остекление слуховых окон</t>
  </si>
  <si>
    <t>ремонт стояка гвс 4 м</t>
  </si>
  <si>
    <t>окраска пола и стен в моп</t>
  </si>
  <si>
    <t>установка кожуха на дымовую трубу</t>
  </si>
  <si>
    <t>ремонт лавочки</t>
  </si>
  <si>
    <t>Сверление отв.</t>
  </si>
  <si>
    <t>ремонт стояка канализации 3м</t>
  </si>
  <si>
    <t>установка стальной подъездной двери 50/50</t>
  </si>
  <si>
    <t>ремонт шиферной кровли 5,12м2</t>
  </si>
  <si>
    <t>ремонт шиферной кровли 5,1м2</t>
  </si>
  <si>
    <t>ремонт шиферной кровли 1,5м2</t>
  </si>
  <si>
    <t>окраска входной металлической двери</t>
  </si>
  <si>
    <t>ремонт стояка хвс 0,5м</t>
  </si>
  <si>
    <t>ремонт пола в моп</t>
  </si>
  <si>
    <t xml:space="preserve">Смена светильника </t>
  </si>
  <si>
    <t>утепление трубопровода отопления 30м</t>
  </si>
  <si>
    <t>смена крана</t>
  </si>
  <si>
    <t>смена дверных приборов пружины</t>
  </si>
  <si>
    <t>ремонт откосов входной двери</t>
  </si>
  <si>
    <t>ремонт штукатурки откосов</t>
  </si>
  <si>
    <t>ремонт пола в санузле после замены стояка</t>
  </si>
  <si>
    <t>ремонт стояка отопления в подвале 8м</t>
  </si>
  <si>
    <t>ремонт трубопровода отопления 4,5м</t>
  </si>
  <si>
    <t>ремонт стояка отопления в подвале 1,5м</t>
  </si>
  <si>
    <t>утепление трубопровода отопления 44м</t>
  </si>
  <si>
    <t>смена стояка канализации 15м</t>
  </si>
  <si>
    <t>установка почтовых ящиков</t>
  </si>
  <si>
    <t>установка пластиковых окон 5,6п</t>
  </si>
  <si>
    <t>ремонт мягкой кровли 104,34м2</t>
  </si>
  <si>
    <t>ремонт тамбурной двери</t>
  </si>
  <si>
    <t>ремонт стояка канализации 2,5м</t>
  </si>
  <si>
    <t>утепление трубопровода 94м</t>
  </si>
  <si>
    <t>установка лавочек</t>
  </si>
  <si>
    <t>ремонт шиферной кровли 6,69м2</t>
  </si>
  <si>
    <t>ремонт трубопровода отопления 4м</t>
  </si>
  <si>
    <t>установка радиаторов отопления</t>
  </si>
  <si>
    <t>установка радиаторов в подъезде</t>
  </si>
  <si>
    <t>ремонт шиферной кровли 3,4м2</t>
  </si>
  <si>
    <t>декоративный ремонт подъезда 5п</t>
  </si>
  <si>
    <t>Смена остекления</t>
  </si>
  <si>
    <t>смена спускного крана</t>
  </si>
  <si>
    <t>ремонт стояка отопления</t>
  </si>
  <si>
    <t>ремонт дымой трубы и шиферной кровли 5,2м2</t>
  </si>
  <si>
    <t>ремонт стояка канализации 2,75м</t>
  </si>
  <si>
    <t>ремонт шиферной кровли 1,7м2</t>
  </si>
  <si>
    <t>Коммунистическая ул.(г.Бор) д. 9</t>
  </si>
  <si>
    <t>врезка задвижек на системе отопления</t>
  </si>
  <si>
    <t>ремонт стояка хвс 5м</t>
  </si>
  <si>
    <t>покраска козырьков</t>
  </si>
  <si>
    <t>ремонт шиферной кровли 7м2 и установка колпака на дымовую трубу</t>
  </si>
  <si>
    <t>ремонт лавочки, ремонт остекления</t>
  </si>
  <si>
    <t>изготовление и установка лавочки</t>
  </si>
  <si>
    <t>ремонт крыльца 2п</t>
  </si>
  <si>
    <t>замена датчика движения</t>
  </si>
  <si>
    <t>ремонт скамейки</t>
  </si>
  <si>
    <t>Смена светильника с лам. Нак.</t>
  </si>
  <si>
    <t>установка газонного ограждения 60м</t>
  </si>
  <si>
    <t>установка пластиковых окон</t>
  </si>
  <si>
    <t>ремонт стояка канализации 3,5м</t>
  </si>
  <si>
    <t>смена стояка канализации в подвале 2п</t>
  </si>
  <si>
    <t>ремонт стояка отопления 2м</t>
  </si>
  <si>
    <t>ремонт шиферной кровли 42м</t>
  </si>
  <si>
    <t>Максимова ул. (г.Бор) д. 010</t>
  </si>
  <si>
    <t>ремонт лестничного ограждения</t>
  </si>
  <si>
    <t>ремонт шиферной кровли 3,3м2</t>
  </si>
  <si>
    <t>ремонт шиферной кровли 5м2</t>
  </si>
  <si>
    <t>ремонт шиферной кровли 13,7м2</t>
  </si>
  <si>
    <t>декоративный ремонт подъезда 3п</t>
  </si>
  <si>
    <t>ремонт стояка отопления 10м</t>
  </si>
  <si>
    <t>ремонт отмостки</t>
  </si>
  <si>
    <t>ремонт штукатурки цоколя</t>
  </si>
  <si>
    <t>ремонт розлива отопления 1м</t>
  </si>
  <si>
    <t>установка оконного переплета</t>
  </si>
  <si>
    <t>смена кранов на системе отопления</t>
  </si>
  <si>
    <t>врезка задвижек на системе хвс</t>
  </si>
  <si>
    <t>установка пластиковых окон 1,3п</t>
  </si>
  <si>
    <t>ремонт стояка канализации 0,5м</t>
  </si>
  <si>
    <t>ремонт стояка канализации 4м</t>
  </si>
  <si>
    <t xml:space="preserve">ремонт деревянного пола </t>
  </si>
  <si>
    <t>смена эл. Проводки моп</t>
  </si>
  <si>
    <t>установка колпака на дымовыю трубу</t>
  </si>
  <si>
    <t>декоративный ремонт подъезда 2п</t>
  </si>
  <si>
    <t>декоративный ремонт  подъезда</t>
  </si>
  <si>
    <t>ремонт шиферной кровли 15,75м2</t>
  </si>
  <si>
    <t>ремонт мягкой кровли 152,36м2</t>
  </si>
  <si>
    <t>смена участка трубы хвс 2м</t>
  </si>
  <si>
    <t>ремонт полотенцесушителя 1м</t>
  </si>
  <si>
    <t>смена дверных приборов</t>
  </si>
  <si>
    <t>Махалова ул. (г.Бор) д. 022</t>
  </si>
  <si>
    <t>ремонт пола в тамбуре</t>
  </si>
  <si>
    <t>ремонт стояка хвс 2м</t>
  </si>
  <si>
    <t>утепление трубопровода 20м</t>
  </si>
  <si>
    <t>установка и покраска газонного ограждения,покраска козырьков, лавочек</t>
  </si>
  <si>
    <t>ремонт мягкой кровли 122м2</t>
  </si>
  <si>
    <t>ремонт стояка хвс 1м</t>
  </si>
  <si>
    <t>ремонт железного парапета</t>
  </si>
  <si>
    <t>покраска лавочек, ковровыбивалок</t>
  </si>
  <si>
    <t>возврат денежных средств за июль 2019года ,покраска газонного ограждения около дома и на дет. Пл.</t>
  </si>
  <si>
    <t>ремонт газонного ограждения детская площ.</t>
  </si>
  <si>
    <t>установка кранов</t>
  </si>
  <si>
    <t>ремонт газонного ограждения 12м дет пл</t>
  </si>
  <si>
    <t>ремонт стояка гвс 4м</t>
  </si>
  <si>
    <t>ремонт отопления 2м</t>
  </si>
  <si>
    <t>ремонт стен после замены окон</t>
  </si>
  <si>
    <t>смена стояка канализации 6 м</t>
  </si>
  <si>
    <t>смена колпака на дымовыю трубу</t>
  </si>
  <si>
    <t>ремонт мягкой кровли 278 м2</t>
  </si>
  <si>
    <t>смена стояка канализации 20,5 м</t>
  </si>
  <si>
    <t>ремонт мягкой кровли 252 м2</t>
  </si>
  <si>
    <t>смена канализационного трубопровода 14м</t>
  </si>
  <si>
    <t>ремонт штукатурки стен в моп</t>
  </si>
  <si>
    <t>установка пластиковых окон 3п</t>
  </si>
  <si>
    <t>ремонт мягкой кровли 165,2м2</t>
  </si>
  <si>
    <t>ремонт крыльца</t>
  </si>
  <si>
    <t>установка спускных кранов</t>
  </si>
  <si>
    <t>ремонт стояка отопления 1м</t>
  </si>
  <si>
    <t>ремонт розлива хвс 4м</t>
  </si>
  <si>
    <t>заделка отверстий после смены стояка канализации</t>
  </si>
  <si>
    <t>смена стояка канализации 21,5м</t>
  </si>
  <si>
    <t>ремонт стояка капнализации в подвале 1м</t>
  </si>
  <si>
    <t>утепление трубопровода 28м</t>
  </si>
  <si>
    <t>ремонт стояка хвс 8м</t>
  </si>
  <si>
    <t>смена радиаторной пробки</t>
  </si>
  <si>
    <t>ремонт стояка хвс 6м</t>
  </si>
  <si>
    <t>установка почтовых ящиков 1,2,3п</t>
  </si>
  <si>
    <t>установка радиатора в 3 подъезе</t>
  </si>
  <si>
    <t>ремонт входа в подъезд</t>
  </si>
  <si>
    <t>ремонт фасада</t>
  </si>
  <si>
    <t>ремонт шиферной кровли и колпаков на дымовые трубы</t>
  </si>
  <si>
    <t>ремонт пола кв 6</t>
  </si>
  <si>
    <t>ремонт шиферной кровли7м2</t>
  </si>
  <si>
    <t>ремонт  шиферной кровли 47м2</t>
  </si>
  <si>
    <t>ремонт штукатурки фасада</t>
  </si>
  <si>
    <t>ремонт стояка отопления 4м</t>
  </si>
  <si>
    <t>ремонт унитаза</t>
  </si>
  <si>
    <t>ремонт стояка канализации 0,25м</t>
  </si>
  <si>
    <t>Остекление слухового окна</t>
  </si>
  <si>
    <t>ремонт перекрытия</t>
  </si>
  <si>
    <t>ремонт стены</t>
  </si>
  <si>
    <t>кладка колодца для запорной арматуры системы отопления</t>
  </si>
  <si>
    <t>установка оконного блока</t>
  </si>
  <si>
    <t>покраска входной двери в подъезд</t>
  </si>
  <si>
    <t>смена освещения у подъезда</t>
  </si>
  <si>
    <t>ремонт стены в подъезде</t>
  </si>
  <si>
    <t>ремонт канализационного стояка в магазине 1м</t>
  </si>
  <si>
    <t>установка газонного ограждения 69м</t>
  </si>
  <si>
    <t>ремонт газонного ограждения 12м дет. Пл.</t>
  </si>
  <si>
    <t>ремонт стояков хвс и канализации 10,5м</t>
  </si>
  <si>
    <t>смена освещения в подъезде</t>
  </si>
  <si>
    <t>смена почтовых ящиков</t>
  </si>
  <si>
    <t>покраска лавочки 3п</t>
  </si>
  <si>
    <t>замена поручня</t>
  </si>
  <si>
    <t>смена стояка канализации 20,5м</t>
  </si>
  <si>
    <t>ремонт стояка отопления в подвале 6м</t>
  </si>
  <si>
    <t>утепление трубопровода отопления 64м</t>
  </si>
  <si>
    <t>смена крана на хвс</t>
  </si>
  <si>
    <t>установка фланцев на системе отопления</t>
  </si>
  <si>
    <t>ремонт отопления на чердаке 4м</t>
  </si>
  <si>
    <t>ремонт трубопровода канализации 4м</t>
  </si>
  <si>
    <t>ремонт обогрева кровли</t>
  </si>
  <si>
    <t>утепление трубопровода отопления 72м</t>
  </si>
  <si>
    <t>окраска козырьков и лавочек</t>
  </si>
  <si>
    <t>ремонт крылец</t>
  </si>
  <si>
    <t>ремонт фасада 116м2</t>
  </si>
  <si>
    <t>ремонт деревянной двери в подвал</t>
  </si>
  <si>
    <t>ремонт трубопровода отопления 12м</t>
  </si>
  <si>
    <t>смена участков трубопровода отопления 24м</t>
  </si>
  <si>
    <t>утепление трубопровода отопления 156м</t>
  </si>
  <si>
    <t>смена светильников</t>
  </si>
  <si>
    <t>ремонт водосточной трубы</t>
  </si>
  <si>
    <t>укрепление стропильных ног</t>
  </si>
  <si>
    <t>установка песочницы</t>
  </si>
  <si>
    <t>утепление трубопровода отопления 224 м</t>
  </si>
  <si>
    <t>ремонт парапета</t>
  </si>
  <si>
    <t>ремонт стояка канализации 7 м</t>
  </si>
  <si>
    <t>установка светильника в тамбуре</t>
  </si>
  <si>
    <t>ремонт бетонного пола в моп</t>
  </si>
  <si>
    <t>утепление трубопровода отопления 154 м</t>
  </si>
  <si>
    <t>установка кранов  на систему отопления</t>
  </si>
  <si>
    <t>утепление трубопровода отопления 68м</t>
  </si>
  <si>
    <t>ремонт стояка канализации 13м</t>
  </si>
  <si>
    <t>заделка отверстий после смены стояков</t>
  </si>
  <si>
    <t>ремонт ливневой канализации в подвале 1м</t>
  </si>
  <si>
    <t>смена канализационного трубопровода 7,5м</t>
  </si>
  <si>
    <t>ремонт полотенцесушителя 4м</t>
  </si>
  <si>
    <t>утепление трубопровода отопления 180м</t>
  </si>
  <si>
    <t>утепление трубопровода отопления 96м</t>
  </si>
  <si>
    <t>установка пластиковых окон 4п</t>
  </si>
  <si>
    <t>ремонт шиферной кровли 14м2</t>
  </si>
  <si>
    <t>смена аэратора</t>
  </si>
  <si>
    <t>ремонт розлива гвс 8м</t>
  </si>
  <si>
    <t>смена стояков хвс и гвс 14м</t>
  </si>
  <si>
    <t>утепление трубопровода отопления 60м</t>
  </si>
  <si>
    <t>ремонт стояка канализации 2м</t>
  </si>
  <si>
    <t>ремонт трубопровода отопления 2м</t>
  </si>
  <si>
    <t>смена освещения в подъезде 4п</t>
  </si>
  <si>
    <t>смена освещения в подъезде 2п</t>
  </si>
  <si>
    <t>распиловка и вывоз сломанной ветки</t>
  </si>
  <si>
    <t>ремонт стояка гвс 3,5м</t>
  </si>
  <si>
    <t>заделка трещины в кирпичной стене</t>
  </si>
  <si>
    <t>смена стояка канализации 18м</t>
  </si>
  <si>
    <t>утепление трубопровода отопления 234м</t>
  </si>
  <si>
    <t>ремонт стояка гвс 0,5м</t>
  </si>
  <si>
    <t>ремонт подводки к радиатору</t>
  </si>
  <si>
    <t>смена  крана</t>
  </si>
  <si>
    <t>ремонт стояка канализации 1,5м</t>
  </si>
  <si>
    <t>ремонт стояка гвс 2м</t>
  </si>
  <si>
    <t>заделка подвальных окон</t>
  </si>
  <si>
    <t>ремонт ливневой канализации 2 м</t>
  </si>
  <si>
    <t>заделка отверстий  в подвале</t>
  </si>
  <si>
    <t>ремонт стояка канализации в подвале 1м</t>
  </si>
  <si>
    <t>смена общедомового прибора учета эл. Энергии</t>
  </si>
  <si>
    <t>ремонт стояка гвс 26м</t>
  </si>
  <si>
    <t>установка радиаторов в 3 п</t>
  </si>
  <si>
    <t>смена лежака канализации 51,5м</t>
  </si>
  <si>
    <t>ремон тотопления в подъезде 2м</t>
  </si>
  <si>
    <t>установка радиаторов 12сек</t>
  </si>
  <si>
    <t>ремонт стояков хвс и гвс 2м</t>
  </si>
  <si>
    <t>ремонт стояка гвс 2 м</t>
  </si>
  <si>
    <t>Прибрежный 2-5 ремонт отопления</t>
  </si>
  <si>
    <t>ремонт мягкой кровли 147,82 м2</t>
  </si>
  <si>
    <t>ремонт стояка гвс 12 м</t>
  </si>
  <si>
    <t>ремонт мягкой кровли лоджии 10,36 м2</t>
  </si>
  <si>
    <t>врезка задвижек на систему отопления</t>
  </si>
  <si>
    <t>утепление трубопровода в моп 3,6м</t>
  </si>
  <si>
    <t>смена кранов</t>
  </si>
  <si>
    <t>ремонт стояка хвс 1,3м2</t>
  </si>
  <si>
    <t>ремонт гр. Щита</t>
  </si>
  <si>
    <t>утепление потолка в чердачном помещении</t>
  </si>
  <si>
    <t>ремонт эл. Проводки моп</t>
  </si>
  <si>
    <t>ремонт шиферной кровли 3м2</t>
  </si>
  <si>
    <t>ремонт гр. Щитов</t>
  </si>
  <si>
    <t>утепление трубопровода в моп 20м</t>
  </si>
  <si>
    <t>смена розеток</t>
  </si>
  <si>
    <t>врезка запорной арматуры в систему отопления</t>
  </si>
  <si>
    <t>возврат денежных средств за покраску ограждений на д.пл. в июле 2019г</t>
  </si>
</sst>
</file>

<file path=xl/styles.xml><?xml version="1.0" encoding="utf-8"?>
<styleSheet xmlns="http://schemas.openxmlformats.org/spreadsheetml/2006/main">
  <numFmts count="4">
    <numFmt numFmtId="44" formatCode="_-* #,##0.00\ &quot;р.&quot;_-;\-* #,##0.00\ &quot;р.&quot;_-;_-* &quot;-&quot;??\ &quot;р.&quot;_-;_-@_-"/>
    <numFmt numFmtId="164" formatCode="0.0"/>
    <numFmt numFmtId="165" formatCode="#,##0.00&quot; &quot;[$руб.-419];[Red]&quot;-&quot;#,##0.00&quot; &quot;[$руб.-419]"/>
    <numFmt numFmtId="166" formatCode="#,##0.00_р_.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"/>
      <color theme="1"/>
      <name val="Calibri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indexed="8"/>
      <name val="Cambria"/>
      <family val="1"/>
      <charset val="204"/>
      <scheme val="major"/>
    </font>
    <font>
      <b/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11899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0" fontId="7" fillId="0" borderId="0" applyNumberFormat="0" applyBorder="0" applyProtection="0"/>
    <xf numFmtId="165" fontId="7" fillId="0" borderId="0" applyBorder="0" applyProtection="0"/>
    <xf numFmtId="165" fontId="7" fillId="0" borderId="0" applyBorder="0" applyProtection="0"/>
    <xf numFmtId="165" fontId="7" fillId="0" borderId="0" applyBorder="0" applyProtection="0"/>
    <xf numFmtId="165" fontId="7" fillId="0" borderId="0" applyBorder="0" applyProtection="0"/>
    <xf numFmtId="165" fontId="7" fillId="0" borderId="0" applyBorder="0" applyProtection="0"/>
    <xf numFmtId="165" fontId="7" fillId="0" borderId="0" applyBorder="0" applyProtection="0"/>
    <xf numFmtId="165" fontId="7" fillId="0" borderId="0" applyBorder="0" applyProtection="0"/>
    <xf numFmtId="165" fontId="7" fillId="0" borderId="0" applyBorder="0" applyProtection="0"/>
    <xf numFmtId="165" fontId="7" fillId="0" borderId="0" applyBorder="0" applyProtection="0"/>
    <xf numFmtId="165" fontId="7" fillId="0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2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Border="1"/>
    <xf numFmtId="2" fontId="0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 applyFont="1" applyFill="1" applyBorder="1"/>
    <xf numFmtId="0" fontId="0" fillId="0" borderId="0" xfId="0"/>
    <xf numFmtId="0" fontId="0" fillId="0" borderId="0" xfId="0" applyFont="1" applyFill="1" applyBorder="1" applyAlignment="1">
      <alignment horizontal="left" wrapText="1"/>
    </xf>
    <xf numFmtId="0" fontId="3" fillId="0" borderId="0" xfId="0" applyNumberFormat="1" applyFont="1" applyFill="1" applyBorder="1" applyAlignment="1" applyProtection="1">
      <alignment horizontal="left" wrapText="1"/>
    </xf>
    <xf numFmtId="2" fontId="3" fillId="0" borderId="0" xfId="0" applyNumberFormat="1" applyFont="1" applyFill="1" applyBorder="1" applyAlignment="1" applyProtection="1"/>
    <xf numFmtId="0" fontId="0" fillId="0" borderId="0" xfId="0" applyFont="1" applyFill="1" applyBorder="1"/>
    <xf numFmtId="2" fontId="0" fillId="0" borderId="0" xfId="0" applyNumberFormat="1" applyFont="1" applyFill="1" applyBorder="1"/>
    <xf numFmtId="2" fontId="0" fillId="0" borderId="0" xfId="0" applyNumberFormat="1" applyFont="1" applyFill="1" applyBorder="1" applyAlignment="1"/>
    <xf numFmtId="0" fontId="0" fillId="0" borderId="0" xfId="0" applyFont="1" applyFill="1" applyBorder="1" applyAlignment="1">
      <alignment wrapText="1"/>
    </xf>
    <xf numFmtId="2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>
      <alignment horizontal="left" wrapText="1"/>
    </xf>
    <xf numFmtId="2" fontId="0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left" wrapText="1"/>
    </xf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1" fontId="0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 wrapText="1"/>
    </xf>
    <xf numFmtId="0" fontId="5" fillId="0" borderId="0" xfId="0" applyFont="1" applyFill="1" applyBorder="1"/>
    <xf numFmtId="0" fontId="8" fillId="0" borderId="0" xfId="0" applyNumberFormat="1" applyFont="1" applyFill="1" applyBorder="1" applyAlignment="1" applyProtection="1">
      <alignment horizontal="left"/>
    </xf>
    <xf numFmtId="44" fontId="8" fillId="0" borderId="0" xfId="3265" applyFont="1" applyFill="1" applyBorder="1" applyAlignment="1" applyProtection="1"/>
    <xf numFmtId="2" fontId="8" fillId="0" borderId="0" xfId="0" applyNumberFormat="1" applyFont="1" applyFill="1" applyBorder="1" applyAlignment="1" applyProtection="1"/>
    <xf numFmtId="0" fontId="0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/>
    </xf>
    <xf numFmtId="164" fontId="5" fillId="0" borderId="0" xfId="0" applyNumberFormat="1" applyFont="1" applyFill="1" applyBorder="1" applyAlignment="1"/>
    <xf numFmtId="2" fontId="5" fillId="0" borderId="0" xfId="0" applyNumberFormat="1" applyFont="1" applyFill="1" applyBorder="1"/>
    <xf numFmtId="2" fontId="5" fillId="0" borderId="0" xfId="0" applyNumberFormat="1" applyFont="1" applyFill="1" applyBorder="1" applyAlignment="1"/>
    <xf numFmtId="2" fontId="5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Border="1" applyAlignment="1" applyProtection="1">
      <alignment horizontal="left" wrapText="1"/>
    </xf>
    <xf numFmtId="2" fontId="4" fillId="0" borderId="0" xfId="0" applyNumberFormat="1" applyFont="1" applyFill="1" applyBorder="1" applyAlignment="1" applyProtection="1"/>
    <xf numFmtId="166" fontId="4" fillId="0" borderId="0" xfId="0" applyNumberFormat="1" applyFont="1" applyFill="1" applyBorder="1" applyAlignment="1" applyProtection="1">
      <alignment horizontal="right" vertical="top" shrinkToFit="1"/>
    </xf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9" fillId="0" borderId="0" xfId="0" applyNumberFormat="1" applyFont="1" applyFill="1" applyBorder="1" applyAlignment="1" applyProtection="1">
      <alignment wrapText="1"/>
    </xf>
    <xf numFmtId="164" fontId="9" fillId="0" borderId="0" xfId="0" applyNumberFormat="1" applyFont="1" applyFill="1" applyBorder="1" applyAlignment="1">
      <alignment wrapText="1"/>
    </xf>
    <xf numFmtId="164" fontId="9" fillId="0" borderId="0" xfId="0" applyNumberFormat="1" applyFont="1" applyFill="1" applyBorder="1"/>
    <xf numFmtId="2" fontId="9" fillId="0" borderId="0" xfId="0" applyNumberFormat="1" applyFont="1" applyFill="1" applyBorder="1"/>
    <xf numFmtId="0" fontId="10" fillId="0" borderId="0" xfId="0" applyNumberFormat="1" applyFont="1" applyFill="1" applyBorder="1" applyAlignment="1" applyProtection="1">
      <alignment wrapText="1"/>
    </xf>
    <xf numFmtId="2" fontId="10" fillId="0" borderId="0" xfId="0" applyNumberFormat="1" applyFont="1" applyFill="1" applyBorder="1" applyAlignment="1" applyProtection="1"/>
    <xf numFmtId="0" fontId="9" fillId="0" borderId="0" xfId="0" applyFont="1" applyFill="1" applyBorder="1" applyAlignment="1">
      <alignment horizontal="left" wrapText="1"/>
    </xf>
    <xf numFmtId="164" fontId="9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left" wrapText="1"/>
    </xf>
    <xf numFmtId="2" fontId="9" fillId="0" borderId="0" xfId="0" applyNumberFormat="1" applyFont="1" applyFill="1" applyBorder="1" applyAlignment="1" applyProtection="1"/>
    <xf numFmtId="0" fontId="10" fillId="0" borderId="0" xfId="241" applyFont="1" applyFill="1" applyBorder="1" applyAlignment="1">
      <alignment horizontal="left" wrapText="1"/>
    </xf>
    <xf numFmtId="2" fontId="10" fillId="0" borderId="0" xfId="242" applyNumberFormat="1" applyFont="1" applyFill="1" applyBorder="1"/>
    <xf numFmtId="166" fontId="10" fillId="0" borderId="0" xfId="0" applyNumberFormat="1" applyFont="1" applyFill="1" applyBorder="1" applyAlignment="1" applyProtection="1">
      <alignment horizontal="right" vertical="top" shrinkToFit="1"/>
    </xf>
    <xf numFmtId="0" fontId="10" fillId="0" borderId="0" xfId="243" applyFont="1" applyFill="1" applyBorder="1" applyAlignment="1">
      <alignment horizontal="left" wrapText="1"/>
    </xf>
    <xf numFmtId="2" fontId="10" fillId="0" borderId="0" xfId="244" applyNumberFormat="1" applyFont="1" applyFill="1" applyBorder="1"/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wrapText="1"/>
    </xf>
    <xf numFmtId="2" fontId="9" fillId="0" borderId="0" xfId="0" applyNumberFormat="1" applyFont="1" applyFill="1" applyBorder="1" applyAlignment="1">
      <alignment wrapText="1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/>
    <xf numFmtId="2" fontId="11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/>
    <xf numFmtId="0" fontId="9" fillId="0" borderId="0" xfId="0" applyFont="1" applyBorder="1"/>
    <xf numFmtId="0" fontId="9" fillId="0" borderId="0" xfId="0" applyFont="1" applyBorder="1" applyAlignment="1">
      <alignment wrapText="1"/>
    </xf>
    <xf numFmtId="0" fontId="10" fillId="0" borderId="0" xfId="0" applyNumberFormat="1" applyFont="1" applyFill="1" applyBorder="1" applyAlignment="1" applyProtection="1">
      <alignment horizontal="left" wrapText="1"/>
    </xf>
    <xf numFmtId="1" fontId="9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/>
    <xf numFmtId="2" fontId="10" fillId="0" borderId="0" xfId="0" applyNumberFormat="1" applyFont="1" applyFill="1" applyBorder="1" applyAlignment="1" applyProtection="1">
      <alignment wrapText="1"/>
    </xf>
    <xf numFmtId="2" fontId="13" fillId="0" borderId="0" xfId="0" applyNumberFormat="1" applyFont="1" applyFill="1" applyBorder="1" applyAlignment="1" applyProtection="1"/>
    <xf numFmtId="0" fontId="3" fillId="0" borderId="0" xfId="26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0" fontId="3" fillId="0" borderId="0" xfId="39" applyFont="1" applyFill="1" applyBorder="1" applyAlignment="1">
      <alignment wrapText="1"/>
    </xf>
    <xf numFmtId="166" fontId="3" fillId="0" borderId="0" xfId="0" applyNumberFormat="1" applyFont="1" applyFill="1" applyBorder="1" applyAlignment="1" applyProtection="1">
      <alignment horizontal="right" vertical="top" shrinkToFit="1"/>
    </xf>
    <xf numFmtId="0" fontId="3" fillId="0" borderId="0" xfId="247" applyFont="1" applyFill="1" applyBorder="1" applyAlignment="1">
      <alignment horizontal="left" wrapText="1"/>
    </xf>
    <xf numFmtId="2" fontId="3" fillId="0" borderId="0" xfId="235" applyNumberFormat="1" applyFont="1" applyFill="1" applyBorder="1"/>
    <xf numFmtId="0" fontId="3" fillId="0" borderId="0" xfId="40" applyFont="1" applyFill="1" applyBorder="1" applyAlignment="1">
      <alignment wrapText="1"/>
    </xf>
    <xf numFmtId="0" fontId="3" fillId="0" borderId="0" xfId="41" applyFont="1" applyFill="1" applyBorder="1" applyAlignment="1">
      <alignment wrapText="1"/>
    </xf>
    <xf numFmtId="0" fontId="3" fillId="0" borderId="0" xfId="27" applyFont="1" applyFill="1" applyBorder="1" applyAlignment="1">
      <alignment wrapText="1"/>
    </xf>
    <xf numFmtId="0" fontId="3" fillId="0" borderId="0" xfId="24" applyFont="1" applyFill="1" applyBorder="1" applyAlignment="1">
      <alignment wrapText="1"/>
    </xf>
    <xf numFmtId="0" fontId="3" fillId="0" borderId="0" xfId="28" applyFont="1" applyFill="1" applyBorder="1" applyAlignment="1">
      <alignment wrapText="1"/>
    </xf>
    <xf numFmtId="2" fontId="3" fillId="0" borderId="0" xfId="240" applyNumberFormat="1" applyFont="1" applyFill="1" applyBorder="1"/>
    <xf numFmtId="0" fontId="3" fillId="0" borderId="0" xfId="238" applyFont="1" applyFill="1" applyBorder="1" applyAlignment="1">
      <alignment horizontal="left" wrapText="1"/>
    </xf>
    <xf numFmtId="2" fontId="3" fillId="0" borderId="0" xfId="239" applyNumberFormat="1" applyFont="1" applyFill="1" applyBorder="1"/>
    <xf numFmtId="0" fontId="3" fillId="0" borderId="0" xfId="23" applyFont="1" applyFill="1" applyBorder="1" applyAlignment="1">
      <alignment wrapText="1"/>
    </xf>
    <xf numFmtId="0" fontId="3" fillId="0" borderId="0" xfId="42" applyFont="1" applyFill="1" applyBorder="1" applyAlignment="1">
      <alignment wrapText="1"/>
    </xf>
    <xf numFmtId="0" fontId="3" fillId="0" borderId="0" xfId="245" applyFont="1" applyFill="1" applyBorder="1" applyAlignment="1">
      <alignment horizontal="left" wrapText="1"/>
    </xf>
    <xf numFmtId="2" fontId="3" fillId="0" borderId="0" xfId="246" applyNumberFormat="1" applyFont="1" applyFill="1" applyBorder="1"/>
    <xf numFmtId="0" fontId="3" fillId="0" borderId="0" xfId="236" applyFont="1" applyFill="1" applyBorder="1" applyAlignment="1">
      <alignment horizontal="left" wrapText="1"/>
    </xf>
    <xf numFmtId="2" fontId="3" fillId="0" borderId="0" xfId="237" applyNumberFormat="1" applyFont="1" applyFill="1" applyBorder="1"/>
    <xf numFmtId="0" fontId="3" fillId="0" borderId="0" xfId="19" applyFont="1" applyFill="1" applyBorder="1" applyAlignment="1">
      <alignment wrapText="1"/>
    </xf>
    <xf numFmtId="0" fontId="3" fillId="0" borderId="0" xfId="29" applyFont="1" applyFill="1" applyBorder="1" applyAlignment="1">
      <alignment wrapText="1"/>
    </xf>
    <xf numFmtId="0" fontId="3" fillId="0" borderId="0" xfId="31" applyFont="1" applyFill="1" applyBorder="1" applyAlignment="1">
      <alignment wrapText="1"/>
    </xf>
    <xf numFmtId="0" fontId="3" fillId="0" borderId="0" xfId="32" applyFont="1" applyFill="1" applyBorder="1" applyAlignment="1">
      <alignment wrapText="1"/>
    </xf>
    <xf numFmtId="0" fontId="3" fillId="0" borderId="0" xfId="33" applyFont="1" applyFill="1" applyBorder="1" applyAlignment="1">
      <alignment wrapText="1"/>
    </xf>
    <xf numFmtId="0" fontId="3" fillId="0" borderId="0" xfId="44" applyFont="1" applyFill="1" applyBorder="1" applyAlignment="1">
      <alignment wrapText="1"/>
    </xf>
    <xf numFmtId="166" fontId="14" fillId="2" borderId="1" xfId="0" applyNumberFormat="1" applyFont="1" applyFill="1" applyBorder="1" applyAlignment="1" applyProtection="1">
      <alignment horizontal="right" vertical="top" shrinkToFit="1"/>
    </xf>
    <xf numFmtId="0" fontId="5" fillId="0" borderId="0" xfId="0" applyFont="1" applyFill="1" applyBorder="1"/>
    <xf numFmtId="0" fontId="14" fillId="0" borderId="0" xfId="0" applyNumberFormat="1" applyFont="1" applyFill="1" applyBorder="1" applyAlignment="1" applyProtection="1">
      <alignment wrapText="1"/>
    </xf>
    <xf numFmtId="166" fontId="14" fillId="0" borderId="0" xfId="0" applyNumberFormat="1" applyFont="1" applyFill="1" applyBorder="1" applyAlignment="1" applyProtection="1">
      <alignment horizontal="right" vertical="top" shrinkToFit="1"/>
    </xf>
    <xf numFmtId="0" fontId="0" fillId="0" borderId="0" xfId="0" applyFill="1" applyBorder="1"/>
  </cellXfs>
  <cellStyles count="11899">
    <cellStyle name="Heading" xfId="249"/>
    <cellStyle name="Heading 10" xfId="250"/>
    <cellStyle name="Heading 2" xfId="251"/>
    <cellStyle name="Heading 3" xfId="252"/>
    <cellStyle name="Heading 4" xfId="253"/>
    <cellStyle name="Heading 5" xfId="254"/>
    <cellStyle name="Heading 6" xfId="255"/>
    <cellStyle name="Heading 7" xfId="256"/>
    <cellStyle name="Heading 8" xfId="257"/>
    <cellStyle name="Heading 9" xfId="258"/>
    <cellStyle name="Heading1" xfId="259"/>
    <cellStyle name="Heading1 10" xfId="260"/>
    <cellStyle name="Heading1 2" xfId="261"/>
    <cellStyle name="Heading1 3" xfId="262"/>
    <cellStyle name="Heading1 4" xfId="263"/>
    <cellStyle name="Heading1 5" xfId="264"/>
    <cellStyle name="Heading1 6" xfId="265"/>
    <cellStyle name="Heading1 7" xfId="266"/>
    <cellStyle name="Heading1 8" xfId="267"/>
    <cellStyle name="Heading1 9" xfId="268"/>
    <cellStyle name="Result" xfId="269"/>
    <cellStyle name="Result 10" xfId="270"/>
    <cellStyle name="Result 2" xfId="271"/>
    <cellStyle name="Result 3" xfId="272"/>
    <cellStyle name="Result 4" xfId="273"/>
    <cellStyle name="Result 5" xfId="274"/>
    <cellStyle name="Result 6" xfId="275"/>
    <cellStyle name="Result 7" xfId="276"/>
    <cellStyle name="Result 8" xfId="277"/>
    <cellStyle name="Result 9" xfId="278"/>
    <cellStyle name="Result2" xfId="279"/>
    <cellStyle name="Result2 10" xfId="280"/>
    <cellStyle name="Result2 2" xfId="281"/>
    <cellStyle name="Result2 3" xfId="282"/>
    <cellStyle name="Result2 4" xfId="283"/>
    <cellStyle name="Result2 5" xfId="284"/>
    <cellStyle name="Result2 6" xfId="285"/>
    <cellStyle name="Result2 7" xfId="286"/>
    <cellStyle name="Result2 8" xfId="287"/>
    <cellStyle name="Result2 9" xfId="288"/>
    <cellStyle name="Денежный 54" xfId="3265"/>
    <cellStyle name="Обычный" xfId="0" builtinId="0"/>
    <cellStyle name="Обычный 10" xfId="9"/>
    <cellStyle name="Обычный 100" xfId="96"/>
    <cellStyle name="Обычный 100 2" xfId="289"/>
    <cellStyle name="Обычный 101" xfId="97"/>
    <cellStyle name="Обычный 101 2" xfId="290"/>
    <cellStyle name="Обычный 102" xfId="98"/>
    <cellStyle name="Обычный 102 2" xfId="291"/>
    <cellStyle name="Обычный 103" xfId="99"/>
    <cellStyle name="Обычный 104" xfId="100"/>
    <cellStyle name="Обычный 104 2" xfId="292"/>
    <cellStyle name="Обычный 105" xfId="101"/>
    <cellStyle name="Обычный 105 2" xfId="293"/>
    <cellStyle name="Обычный 106" xfId="102"/>
    <cellStyle name="Обычный 106 2" xfId="294"/>
    <cellStyle name="Обычный 107" xfId="103"/>
    <cellStyle name="Обычный 107 2" xfId="295"/>
    <cellStyle name="Обычный 108" xfId="104"/>
    <cellStyle name="Обычный 108 2" xfId="296"/>
    <cellStyle name="Обычный 109" xfId="105"/>
    <cellStyle name="Обычный 109 2" xfId="297"/>
    <cellStyle name="Обычный 11" xfId="10"/>
    <cellStyle name="Обычный 110" xfId="106"/>
    <cellStyle name="Обычный 110 2" xfId="298"/>
    <cellStyle name="Обычный 111" xfId="107"/>
    <cellStyle name="Обычный 111 2" xfId="299"/>
    <cellStyle name="Обычный 112" xfId="108"/>
    <cellStyle name="Обычный 112 2" xfId="300"/>
    <cellStyle name="Обычный 113" xfId="109"/>
    <cellStyle name="Обычный 113 2" xfId="301"/>
    <cellStyle name="Обычный 114" xfId="110"/>
    <cellStyle name="Обычный 114 2" xfId="302"/>
    <cellStyle name="Обычный 115" xfId="111"/>
    <cellStyle name="Обычный 115 2" xfId="303"/>
    <cellStyle name="Обычный 116" xfId="112"/>
    <cellStyle name="Обычный 116 2" xfId="304"/>
    <cellStyle name="Обычный 117" xfId="113"/>
    <cellStyle name="Обычный 117 2" xfId="305"/>
    <cellStyle name="Обычный 118" xfId="114"/>
    <cellStyle name="Обычный 119" xfId="115"/>
    <cellStyle name="Обычный 12" xfId="11"/>
    <cellStyle name="Обычный 120" xfId="116"/>
    <cellStyle name="Обычный 121" xfId="117"/>
    <cellStyle name="Обычный 122" xfId="118"/>
    <cellStyle name="Обычный 123" xfId="119"/>
    <cellStyle name="Обычный 124" xfId="120"/>
    <cellStyle name="Обычный 125" xfId="121"/>
    <cellStyle name="Обычный 126" xfId="122"/>
    <cellStyle name="Обычный 127" xfId="123"/>
    <cellStyle name="Обычный 128" xfId="124"/>
    <cellStyle name="Обычный 129" xfId="125"/>
    <cellStyle name="Обычный 13" xfId="12"/>
    <cellStyle name="Обычный 130" xfId="126"/>
    <cellStyle name="Обычный 131" xfId="127"/>
    <cellStyle name="Обычный 132" xfId="128"/>
    <cellStyle name="Обычный 133" xfId="129"/>
    <cellStyle name="Обычный 134" xfId="130"/>
    <cellStyle name="Обычный 135" xfId="131"/>
    <cellStyle name="Обычный 136" xfId="132"/>
    <cellStyle name="Обычный 137" xfId="133"/>
    <cellStyle name="Обычный 138" xfId="134"/>
    <cellStyle name="Обычный 139" xfId="135"/>
    <cellStyle name="Обычный 14" xfId="13"/>
    <cellStyle name="Обычный 140" xfId="136"/>
    <cellStyle name="Обычный 141" xfId="137"/>
    <cellStyle name="Обычный 142" xfId="138"/>
    <cellStyle name="Обычный 143" xfId="139"/>
    <cellStyle name="Обычный 144" xfId="140"/>
    <cellStyle name="Обычный 145" xfId="141"/>
    <cellStyle name="Обычный 146" xfId="142"/>
    <cellStyle name="Обычный 147" xfId="206"/>
    <cellStyle name="Обычный 148" xfId="143"/>
    <cellStyle name="Обычный 149" xfId="144"/>
    <cellStyle name="Обычный 15" xfId="14"/>
    <cellStyle name="Обычный 150" xfId="145"/>
    <cellStyle name="Обычный 151" xfId="146"/>
    <cellStyle name="Обычный 152" xfId="147"/>
    <cellStyle name="Обычный 153" xfId="148"/>
    <cellStyle name="Обычный 154" xfId="149"/>
    <cellStyle name="Обычный 155" xfId="150"/>
    <cellStyle name="Обычный 156" xfId="151"/>
    <cellStyle name="Обычный 157" xfId="152"/>
    <cellStyle name="Обычный 158" xfId="171"/>
    <cellStyle name="Обычный 159" xfId="153"/>
    <cellStyle name="Обычный 16" xfId="15"/>
    <cellStyle name="Обычный 160" xfId="154"/>
    <cellStyle name="Обычный 161" xfId="155"/>
    <cellStyle name="Обычный 162" xfId="156"/>
    <cellStyle name="Обычный 163" xfId="157"/>
    <cellStyle name="Обычный 164" xfId="158"/>
    <cellStyle name="Обычный 165" xfId="204"/>
    <cellStyle name="Обычный 166" xfId="173"/>
    <cellStyle name="Обычный 167" xfId="202"/>
    <cellStyle name="Обычный 168" xfId="175"/>
    <cellStyle name="Обычный 169" xfId="200"/>
    <cellStyle name="Обычный 17" xfId="16"/>
    <cellStyle name="Обычный 170" xfId="177"/>
    <cellStyle name="Обычный 171" xfId="198"/>
    <cellStyle name="Обычный 172" xfId="179"/>
    <cellStyle name="Обычный 173" xfId="196"/>
    <cellStyle name="Обычный 174" xfId="166"/>
    <cellStyle name="Обычный 175" xfId="165"/>
    <cellStyle name="Обычный 176" xfId="167"/>
    <cellStyle name="Обычный 177" xfId="208"/>
    <cellStyle name="Обычный 178" xfId="209"/>
    <cellStyle name="Обычный 179" xfId="210"/>
    <cellStyle name="Обычный 18" xfId="17"/>
    <cellStyle name="Обычный 180" xfId="211"/>
    <cellStyle name="Обычный 181" xfId="212"/>
    <cellStyle name="Обычный 182" xfId="213"/>
    <cellStyle name="Обычный 183" xfId="214"/>
    <cellStyle name="Обычный 184" xfId="215"/>
    <cellStyle name="Обычный 185" xfId="216"/>
    <cellStyle name="Обычный 186" xfId="217"/>
    <cellStyle name="Обычный 187" xfId="218"/>
    <cellStyle name="Обычный 188" xfId="219"/>
    <cellStyle name="Обычный 189" xfId="220"/>
    <cellStyle name="Обычный 19" xfId="162"/>
    <cellStyle name="Обычный 2" xfId="1"/>
    <cellStyle name="Обычный 2 10" xfId="172"/>
    <cellStyle name="Обычный 2 10 10" xfId="1175"/>
    <cellStyle name="Обычный 2 10 100" xfId="5317"/>
    <cellStyle name="Обычный 2 10 101" xfId="5363"/>
    <cellStyle name="Обычный 2 10 102" xfId="5409"/>
    <cellStyle name="Обычный 2 10 103" xfId="5455"/>
    <cellStyle name="Обычный 2 10 104" xfId="5501"/>
    <cellStyle name="Обычный 2 10 105" xfId="5547"/>
    <cellStyle name="Обычный 2 10 106" xfId="5593"/>
    <cellStyle name="Обычный 2 10 107" xfId="5639"/>
    <cellStyle name="Обычный 2 10 108" xfId="5685"/>
    <cellStyle name="Обычный 2 10 109" xfId="5731"/>
    <cellStyle name="Обычный 2 10 11" xfId="1222"/>
    <cellStyle name="Обычный 2 10 110" xfId="5777"/>
    <cellStyle name="Обычный 2 10 111" xfId="5823"/>
    <cellStyle name="Обычный 2 10 112" xfId="5869"/>
    <cellStyle name="Обычный 2 10 113" xfId="5915"/>
    <cellStyle name="Обычный 2 10 114" xfId="5961"/>
    <cellStyle name="Обычный 2 10 115" xfId="6007"/>
    <cellStyle name="Обычный 2 10 116" xfId="6053"/>
    <cellStyle name="Обычный 2 10 117" xfId="6099"/>
    <cellStyle name="Обычный 2 10 118" xfId="6145"/>
    <cellStyle name="Обычный 2 10 119" xfId="6191"/>
    <cellStyle name="Обычный 2 10 12" xfId="1268"/>
    <cellStyle name="Обычный 2 10 120" xfId="6237"/>
    <cellStyle name="Обычный 2 10 121" xfId="6283"/>
    <cellStyle name="Обычный 2 10 122" xfId="6329"/>
    <cellStyle name="Обычный 2 10 123" xfId="6375"/>
    <cellStyle name="Обычный 2 10 124" xfId="6421"/>
    <cellStyle name="Обычный 2 10 125" xfId="6467"/>
    <cellStyle name="Обычный 2 10 126" xfId="6513"/>
    <cellStyle name="Обычный 2 10 127" xfId="6559"/>
    <cellStyle name="Обычный 2 10 128" xfId="6605"/>
    <cellStyle name="Обычный 2 10 129" xfId="6651"/>
    <cellStyle name="Обычный 2 10 13" xfId="1314"/>
    <cellStyle name="Обычный 2 10 130" xfId="6697"/>
    <cellStyle name="Обычный 2 10 131" xfId="6743"/>
    <cellStyle name="Обычный 2 10 132" xfId="6789"/>
    <cellStyle name="Обычный 2 10 133" xfId="6833"/>
    <cellStyle name="Обычный 2 10 134" xfId="6879"/>
    <cellStyle name="Обычный 2 10 135" xfId="6923"/>
    <cellStyle name="Обычный 2 10 136" xfId="6969"/>
    <cellStyle name="Обычный 2 10 137" xfId="7015"/>
    <cellStyle name="Обычный 2 10 138" xfId="7061"/>
    <cellStyle name="Обычный 2 10 139" xfId="7107"/>
    <cellStyle name="Обычный 2 10 14" xfId="1360"/>
    <cellStyle name="Обычный 2 10 140" xfId="7153"/>
    <cellStyle name="Обычный 2 10 141" xfId="7199"/>
    <cellStyle name="Обычный 2 10 142" xfId="7245"/>
    <cellStyle name="Обычный 2 10 143" xfId="7291"/>
    <cellStyle name="Обычный 2 10 144" xfId="7337"/>
    <cellStyle name="Обычный 2 10 145" xfId="7383"/>
    <cellStyle name="Обычный 2 10 146" xfId="7429"/>
    <cellStyle name="Обычный 2 10 147" xfId="7475"/>
    <cellStyle name="Обычный 2 10 148" xfId="7521"/>
    <cellStyle name="Обычный 2 10 149" xfId="7567"/>
    <cellStyle name="Обычный 2 10 15" xfId="1406"/>
    <cellStyle name="Обычный 2 10 150" xfId="7613"/>
    <cellStyle name="Обычный 2 10 151" xfId="7659"/>
    <cellStyle name="Обычный 2 10 152" xfId="7705"/>
    <cellStyle name="Обычный 2 10 153" xfId="7751"/>
    <cellStyle name="Обычный 2 10 154" xfId="7793"/>
    <cellStyle name="Обычный 2 10 155" xfId="7847"/>
    <cellStyle name="Обычный 2 10 156" xfId="7885"/>
    <cellStyle name="Обычный 2 10 157" xfId="7935"/>
    <cellStyle name="Обычный 2 10 158" xfId="7981"/>
    <cellStyle name="Обычный 2 10 159" xfId="8027"/>
    <cellStyle name="Обычный 2 10 16" xfId="1452"/>
    <cellStyle name="Обычный 2 10 160" xfId="8073"/>
    <cellStyle name="Обычный 2 10 161" xfId="8119"/>
    <cellStyle name="Обычный 2 10 162" xfId="8165"/>
    <cellStyle name="Обычный 2 10 163" xfId="8211"/>
    <cellStyle name="Обычный 2 10 164" xfId="8257"/>
    <cellStyle name="Обычный 2 10 165" xfId="8303"/>
    <cellStyle name="Обычный 2 10 166" xfId="8349"/>
    <cellStyle name="Обычный 2 10 167" xfId="8395"/>
    <cellStyle name="Обычный 2 10 168" xfId="8441"/>
    <cellStyle name="Обычный 2 10 169" xfId="8487"/>
    <cellStyle name="Обычный 2 10 17" xfId="1498"/>
    <cellStyle name="Обычный 2 10 170" xfId="8533"/>
    <cellStyle name="Обычный 2 10 171" xfId="8579"/>
    <cellStyle name="Обычный 2 10 172" xfId="8625"/>
    <cellStyle name="Обычный 2 10 173" xfId="8671"/>
    <cellStyle name="Обычный 2 10 174" xfId="8717"/>
    <cellStyle name="Обычный 2 10 175" xfId="8763"/>
    <cellStyle name="Обычный 2 10 176" xfId="8809"/>
    <cellStyle name="Обычный 2 10 177" xfId="8855"/>
    <cellStyle name="Обычный 2 10 178" xfId="8901"/>
    <cellStyle name="Обычный 2 10 179" xfId="8947"/>
    <cellStyle name="Обычный 2 10 18" xfId="1544"/>
    <cellStyle name="Обычный 2 10 180" xfId="8993"/>
    <cellStyle name="Обычный 2 10 181" xfId="9039"/>
    <cellStyle name="Обычный 2 10 182" xfId="9085"/>
    <cellStyle name="Обычный 2 10 183" xfId="9131"/>
    <cellStyle name="Обычный 2 10 184" xfId="9177"/>
    <cellStyle name="Обычный 2 10 185" xfId="9223"/>
    <cellStyle name="Обычный 2 10 186" xfId="9269"/>
    <cellStyle name="Обычный 2 10 187" xfId="9315"/>
    <cellStyle name="Обычный 2 10 188" xfId="9361"/>
    <cellStyle name="Обычный 2 10 189" xfId="9407"/>
    <cellStyle name="Обычный 2 10 19" xfId="1590"/>
    <cellStyle name="Обычный 2 10 190" xfId="9453"/>
    <cellStyle name="Обычный 2 10 191" xfId="9499"/>
    <cellStyle name="Обычный 2 10 192" xfId="9545"/>
    <cellStyle name="Обычный 2 10 193" xfId="9591"/>
    <cellStyle name="Обычный 2 10 194" xfId="9637"/>
    <cellStyle name="Обычный 2 10 195" xfId="9683"/>
    <cellStyle name="Обычный 2 10 196" xfId="9729"/>
    <cellStyle name="Обычный 2 10 197" xfId="9775"/>
    <cellStyle name="Обычный 2 10 198" xfId="9821"/>
    <cellStyle name="Обычный 2 10 199" xfId="9867"/>
    <cellStyle name="Обычный 2 10 2" xfId="306"/>
    <cellStyle name="Обычный 2 10 20" xfId="1636"/>
    <cellStyle name="Обычный 2 10 200" xfId="9913"/>
    <cellStyle name="Обычный 2 10 201" xfId="9959"/>
    <cellStyle name="Обычный 2 10 202" xfId="10005"/>
    <cellStyle name="Обычный 2 10 203" xfId="10051"/>
    <cellStyle name="Обычный 2 10 204" xfId="10097"/>
    <cellStyle name="Обычный 2 10 205" xfId="10143"/>
    <cellStyle name="Обычный 2 10 206" xfId="10189"/>
    <cellStyle name="Обычный 2 10 207" xfId="10235"/>
    <cellStyle name="Обычный 2 10 208" xfId="10281"/>
    <cellStyle name="Обычный 2 10 209" xfId="10327"/>
    <cellStyle name="Обычный 2 10 21" xfId="1682"/>
    <cellStyle name="Обычный 2 10 210" xfId="10373"/>
    <cellStyle name="Обычный 2 10 211" xfId="10419"/>
    <cellStyle name="Обычный 2 10 212" xfId="10465"/>
    <cellStyle name="Обычный 2 10 213" xfId="10511"/>
    <cellStyle name="Обычный 2 10 214" xfId="10557"/>
    <cellStyle name="Обычный 2 10 215" xfId="10603"/>
    <cellStyle name="Обычный 2 10 216" xfId="10649"/>
    <cellStyle name="Обычный 2 10 217" xfId="10695"/>
    <cellStyle name="Обычный 2 10 218" xfId="10741"/>
    <cellStyle name="Обычный 2 10 219" xfId="10787"/>
    <cellStyle name="Обычный 2 10 22" xfId="1728"/>
    <cellStyle name="Обычный 2 10 220" xfId="10833"/>
    <cellStyle name="Обычный 2 10 221" xfId="10879"/>
    <cellStyle name="Обычный 2 10 222" xfId="10925"/>
    <cellStyle name="Обычный 2 10 223" xfId="10971"/>
    <cellStyle name="Обычный 2 10 224" xfId="11017"/>
    <cellStyle name="Обычный 2 10 225" xfId="11063"/>
    <cellStyle name="Обычный 2 10 226" xfId="11107"/>
    <cellStyle name="Обычный 2 10 227" xfId="11151"/>
    <cellStyle name="Обычный 2 10 228" xfId="11195"/>
    <cellStyle name="Обычный 2 10 229" xfId="11238"/>
    <cellStyle name="Обычный 2 10 23" xfId="1774"/>
    <cellStyle name="Обычный 2 10 230" xfId="11281"/>
    <cellStyle name="Обычный 2 10 231" xfId="11324"/>
    <cellStyle name="Обычный 2 10 232" xfId="11367"/>
    <cellStyle name="Обычный 2 10 233" xfId="11410"/>
    <cellStyle name="Обычный 2 10 234" xfId="11452"/>
    <cellStyle name="Обычный 2 10 235" xfId="11493"/>
    <cellStyle name="Обычный 2 10 236" xfId="11534"/>
    <cellStyle name="Обычный 2 10 237" xfId="11575"/>
    <cellStyle name="Обычный 2 10 238" xfId="11615"/>
    <cellStyle name="Обычный 2 10 239" xfId="11654"/>
    <cellStyle name="Обычный 2 10 24" xfId="1820"/>
    <cellStyle name="Обычный 2 10 240" xfId="11693"/>
    <cellStyle name="Обычный 2 10 241" xfId="11732"/>
    <cellStyle name="Обычный 2 10 242" xfId="11770"/>
    <cellStyle name="Обычный 2 10 243" xfId="11807"/>
    <cellStyle name="Обычный 2 10 244" xfId="11843"/>
    <cellStyle name="Обычный 2 10 245" xfId="11871"/>
    <cellStyle name="Обычный 2 10 246" xfId="11887"/>
    <cellStyle name="Обычный 2 10 247" xfId="11895"/>
    <cellStyle name="Обычный 2 10 25" xfId="1866"/>
    <cellStyle name="Обычный 2 10 26" xfId="1912"/>
    <cellStyle name="Обычный 2 10 27" xfId="1958"/>
    <cellStyle name="Обычный 2 10 28" xfId="2004"/>
    <cellStyle name="Обычный 2 10 29" xfId="2050"/>
    <cellStyle name="Обычный 2 10 3" xfId="686"/>
    <cellStyle name="Обычный 2 10 30" xfId="2096"/>
    <cellStyle name="Обычный 2 10 31" xfId="2142"/>
    <cellStyle name="Обычный 2 10 32" xfId="2188"/>
    <cellStyle name="Обычный 2 10 33" xfId="2234"/>
    <cellStyle name="Обычный 2 10 34" xfId="2280"/>
    <cellStyle name="Обычный 2 10 35" xfId="2326"/>
    <cellStyle name="Обычный 2 10 36" xfId="2372"/>
    <cellStyle name="Обычный 2 10 37" xfId="2418"/>
    <cellStyle name="Обычный 2 10 38" xfId="2464"/>
    <cellStyle name="Обычный 2 10 39" xfId="2510"/>
    <cellStyle name="Обычный 2 10 4" xfId="947"/>
    <cellStyle name="Обычный 2 10 40" xfId="2556"/>
    <cellStyle name="Обычный 2 10 41" xfId="2602"/>
    <cellStyle name="Обычный 2 10 42" xfId="2648"/>
    <cellStyle name="Обычный 2 10 43" xfId="2694"/>
    <cellStyle name="Обычный 2 10 44" xfId="2740"/>
    <cellStyle name="Обычный 2 10 45" xfId="2786"/>
    <cellStyle name="Обычный 2 10 46" xfId="2832"/>
    <cellStyle name="Обычный 2 10 47" xfId="2878"/>
    <cellStyle name="Обычный 2 10 48" xfId="2924"/>
    <cellStyle name="Обычный 2 10 49" xfId="2970"/>
    <cellStyle name="Обычный 2 10 5" xfId="641"/>
    <cellStyle name="Обычный 2 10 50" xfId="3016"/>
    <cellStyle name="Обычный 2 10 51" xfId="3062"/>
    <cellStyle name="Обычный 2 10 52" xfId="3108"/>
    <cellStyle name="Обычный 2 10 53" xfId="3154"/>
    <cellStyle name="Обычный 2 10 54" xfId="3200"/>
    <cellStyle name="Обычный 2 10 55" xfId="3246"/>
    <cellStyle name="Обычный 2 10 56" xfId="3293"/>
    <cellStyle name="Обычный 2 10 57" xfId="3339"/>
    <cellStyle name="Обычный 2 10 58" xfId="3385"/>
    <cellStyle name="Обычный 2 10 59" xfId="3431"/>
    <cellStyle name="Обычный 2 10 6" xfId="992"/>
    <cellStyle name="Обычный 2 10 60" xfId="3477"/>
    <cellStyle name="Обычный 2 10 61" xfId="3523"/>
    <cellStyle name="Обычный 2 10 62" xfId="3569"/>
    <cellStyle name="Обычный 2 10 63" xfId="3615"/>
    <cellStyle name="Обычный 2 10 64" xfId="3661"/>
    <cellStyle name="Обычный 2 10 65" xfId="3707"/>
    <cellStyle name="Обычный 2 10 66" xfId="3753"/>
    <cellStyle name="Обычный 2 10 67" xfId="3799"/>
    <cellStyle name="Обычный 2 10 68" xfId="3845"/>
    <cellStyle name="Обычный 2 10 69" xfId="3891"/>
    <cellStyle name="Обычный 2 10 7" xfId="1038"/>
    <cellStyle name="Обычный 2 10 70" xfId="3937"/>
    <cellStyle name="Обычный 2 10 71" xfId="3983"/>
    <cellStyle name="Обычный 2 10 72" xfId="4029"/>
    <cellStyle name="Обычный 2 10 73" xfId="4075"/>
    <cellStyle name="Обычный 2 10 74" xfId="4121"/>
    <cellStyle name="Обычный 2 10 75" xfId="4167"/>
    <cellStyle name="Обычный 2 10 76" xfId="4213"/>
    <cellStyle name="Обычный 2 10 77" xfId="4259"/>
    <cellStyle name="Обычный 2 10 78" xfId="4305"/>
    <cellStyle name="Обычный 2 10 79" xfId="4351"/>
    <cellStyle name="Обычный 2 10 8" xfId="1083"/>
    <cellStyle name="Обычный 2 10 80" xfId="4397"/>
    <cellStyle name="Обычный 2 10 81" xfId="4443"/>
    <cellStyle name="Обычный 2 10 82" xfId="4489"/>
    <cellStyle name="Обычный 2 10 83" xfId="4535"/>
    <cellStyle name="Обычный 2 10 84" xfId="4581"/>
    <cellStyle name="Обычный 2 10 85" xfId="4627"/>
    <cellStyle name="Обычный 2 10 86" xfId="4673"/>
    <cellStyle name="Обычный 2 10 87" xfId="4719"/>
    <cellStyle name="Обычный 2 10 88" xfId="4765"/>
    <cellStyle name="Обычный 2 10 89" xfId="4811"/>
    <cellStyle name="Обычный 2 10 9" xfId="1131"/>
    <cellStyle name="Обычный 2 10 90" xfId="4857"/>
    <cellStyle name="Обычный 2 10 91" xfId="4903"/>
    <cellStyle name="Обычный 2 10 92" xfId="4949"/>
    <cellStyle name="Обычный 2 10 93" xfId="4995"/>
    <cellStyle name="Обычный 2 10 94" xfId="5041"/>
    <cellStyle name="Обычный 2 10 95" xfId="5087"/>
    <cellStyle name="Обычный 2 10 96" xfId="5133"/>
    <cellStyle name="Обычный 2 10 97" xfId="5179"/>
    <cellStyle name="Обычный 2 10 98" xfId="5225"/>
    <cellStyle name="Обычный 2 10 99" xfId="5271"/>
    <cellStyle name="Обычный 2 100" xfId="307"/>
    <cellStyle name="Обычный 2 101" xfId="308"/>
    <cellStyle name="Обычный 2 102" xfId="309"/>
    <cellStyle name="Обычный 2 103" xfId="310"/>
    <cellStyle name="Обычный 2 104" xfId="311"/>
    <cellStyle name="Обычный 2 105" xfId="312"/>
    <cellStyle name="Обычный 2 106" xfId="313"/>
    <cellStyle name="Обычный 2 107" xfId="314"/>
    <cellStyle name="Обычный 2 108" xfId="315"/>
    <cellStyle name="Обычный 2 109" xfId="316"/>
    <cellStyle name="Обычный 2 11" xfId="203"/>
    <cellStyle name="Обычный 2 11 10" xfId="1163"/>
    <cellStyle name="Обычный 2 11 100" xfId="5305"/>
    <cellStyle name="Обычный 2 11 101" xfId="5351"/>
    <cellStyle name="Обычный 2 11 102" xfId="5397"/>
    <cellStyle name="Обычный 2 11 103" xfId="5443"/>
    <cellStyle name="Обычный 2 11 104" xfId="5489"/>
    <cellStyle name="Обычный 2 11 105" xfId="5535"/>
    <cellStyle name="Обычный 2 11 106" xfId="5581"/>
    <cellStyle name="Обычный 2 11 107" xfId="5627"/>
    <cellStyle name="Обычный 2 11 108" xfId="5673"/>
    <cellStyle name="Обычный 2 11 109" xfId="5719"/>
    <cellStyle name="Обычный 2 11 11" xfId="1210"/>
    <cellStyle name="Обычный 2 11 110" xfId="5765"/>
    <cellStyle name="Обычный 2 11 111" xfId="5811"/>
    <cellStyle name="Обычный 2 11 112" xfId="5857"/>
    <cellStyle name="Обычный 2 11 113" xfId="5903"/>
    <cellStyle name="Обычный 2 11 114" xfId="5949"/>
    <cellStyle name="Обычный 2 11 115" xfId="5995"/>
    <cellStyle name="Обычный 2 11 116" xfId="6041"/>
    <cellStyle name="Обычный 2 11 117" xfId="6087"/>
    <cellStyle name="Обычный 2 11 118" xfId="6133"/>
    <cellStyle name="Обычный 2 11 119" xfId="6179"/>
    <cellStyle name="Обычный 2 11 12" xfId="1256"/>
    <cellStyle name="Обычный 2 11 120" xfId="6225"/>
    <cellStyle name="Обычный 2 11 121" xfId="6271"/>
    <cellStyle name="Обычный 2 11 122" xfId="6317"/>
    <cellStyle name="Обычный 2 11 123" xfId="6363"/>
    <cellStyle name="Обычный 2 11 124" xfId="6409"/>
    <cellStyle name="Обычный 2 11 125" xfId="6455"/>
    <cellStyle name="Обычный 2 11 126" xfId="6501"/>
    <cellStyle name="Обычный 2 11 127" xfId="6547"/>
    <cellStyle name="Обычный 2 11 128" xfId="6593"/>
    <cellStyle name="Обычный 2 11 129" xfId="6639"/>
    <cellStyle name="Обычный 2 11 13" xfId="1302"/>
    <cellStyle name="Обычный 2 11 130" xfId="6685"/>
    <cellStyle name="Обычный 2 11 131" xfId="6731"/>
    <cellStyle name="Обычный 2 11 132" xfId="6777"/>
    <cellStyle name="Обычный 2 11 133" xfId="6821"/>
    <cellStyle name="Обычный 2 11 134" xfId="6867"/>
    <cellStyle name="Обычный 2 11 135" xfId="6911"/>
    <cellStyle name="Обычный 2 11 136" xfId="6957"/>
    <cellStyle name="Обычный 2 11 137" xfId="7003"/>
    <cellStyle name="Обычный 2 11 138" xfId="7049"/>
    <cellStyle name="Обычный 2 11 139" xfId="7095"/>
    <cellStyle name="Обычный 2 11 14" xfId="1348"/>
    <cellStyle name="Обычный 2 11 140" xfId="7141"/>
    <cellStyle name="Обычный 2 11 141" xfId="7187"/>
    <cellStyle name="Обычный 2 11 142" xfId="7233"/>
    <cellStyle name="Обычный 2 11 143" xfId="7279"/>
    <cellStyle name="Обычный 2 11 144" xfId="7325"/>
    <cellStyle name="Обычный 2 11 145" xfId="7371"/>
    <cellStyle name="Обычный 2 11 146" xfId="7417"/>
    <cellStyle name="Обычный 2 11 147" xfId="7463"/>
    <cellStyle name="Обычный 2 11 148" xfId="7509"/>
    <cellStyle name="Обычный 2 11 149" xfId="7555"/>
    <cellStyle name="Обычный 2 11 15" xfId="1394"/>
    <cellStyle name="Обычный 2 11 150" xfId="7601"/>
    <cellStyle name="Обычный 2 11 151" xfId="7647"/>
    <cellStyle name="Обычный 2 11 152" xfId="7693"/>
    <cellStyle name="Обычный 2 11 153" xfId="7739"/>
    <cellStyle name="Обычный 2 11 154" xfId="7781"/>
    <cellStyle name="Обычный 2 11 155" xfId="7835"/>
    <cellStyle name="Обычный 2 11 156" xfId="7873"/>
    <cellStyle name="Обычный 2 11 157" xfId="7923"/>
    <cellStyle name="Обычный 2 11 158" xfId="7969"/>
    <cellStyle name="Обычный 2 11 159" xfId="8015"/>
    <cellStyle name="Обычный 2 11 16" xfId="1440"/>
    <cellStyle name="Обычный 2 11 160" xfId="8061"/>
    <cellStyle name="Обычный 2 11 161" xfId="8107"/>
    <cellStyle name="Обычный 2 11 162" xfId="8153"/>
    <cellStyle name="Обычный 2 11 163" xfId="8199"/>
    <cellStyle name="Обычный 2 11 164" xfId="8245"/>
    <cellStyle name="Обычный 2 11 165" xfId="8291"/>
    <cellStyle name="Обычный 2 11 166" xfId="8337"/>
    <cellStyle name="Обычный 2 11 167" xfId="8383"/>
    <cellStyle name="Обычный 2 11 168" xfId="8429"/>
    <cellStyle name="Обычный 2 11 169" xfId="8475"/>
    <cellStyle name="Обычный 2 11 17" xfId="1486"/>
    <cellStyle name="Обычный 2 11 170" xfId="8521"/>
    <cellStyle name="Обычный 2 11 171" xfId="8567"/>
    <cellStyle name="Обычный 2 11 172" xfId="8613"/>
    <cellStyle name="Обычный 2 11 173" xfId="8659"/>
    <cellStyle name="Обычный 2 11 174" xfId="8705"/>
    <cellStyle name="Обычный 2 11 175" xfId="8751"/>
    <cellStyle name="Обычный 2 11 176" xfId="8797"/>
    <cellStyle name="Обычный 2 11 177" xfId="8843"/>
    <cellStyle name="Обычный 2 11 178" xfId="8889"/>
    <cellStyle name="Обычный 2 11 179" xfId="8935"/>
    <cellStyle name="Обычный 2 11 18" xfId="1532"/>
    <cellStyle name="Обычный 2 11 180" xfId="8981"/>
    <cellStyle name="Обычный 2 11 181" xfId="9027"/>
    <cellStyle name="Обычный 2 11 182" xfId="9073"/>
    <cellStyle name="Обычный 2 11 183" xfId="9119"/>
    <cellStyle name="Обычный 2 11 184" xfId="9165"/>
    <cellStyle name="Обычный 2 11 185" xfId="9211"/>
    <cellStyle name="Обычный 2 11 186" xfId="9257"/>
    <cellStyle name="Обычный 2 11 187" xfId="9303"/>
    <cellStyle name="Обычный 2 11 188" xfId="9349"/>
    <cellStyle name="Обычный 2 11 189" xfId="9395"/>
    <cellStyle name="Обычный 2 11 19" xfId="1578"/>
    <cellStyle name="Обычный 2 11 190" xfId="9441"/>
    <cellStyle name="Обычный 2 11 191" xfId="9487"/>
    <cellStyle name="Обычный 2 11 192" xfId="9533"/>
    <cellStyle name="Обычный 2 11 193" xfId="9579"/>
    <cellStyle name="Обычный 2 11 194" xfId="9625"/>
    <cellStyle name="Обычный 2 11 195" xfId="9671"/>
    <cellStyle name="Обычный 2 11 196" xfId="9717"/>
    <cellStyle name="Обычный 2 11 197" xfId="9763"/>
    <cellStyle name="Обычный 2 11 198" xfId="9809"/>
    <cellStyle name="Обычный 2 11 199" xfId="9855"/>
    <cellStyle name="Обычный 2 11 2" xfId="317"/>
    <cellStyle name="Обычный 2 11 20" xfId="1624"/>
    <cellStyle name="Обычный 2 11 200" xfId="9901"/>
    <cellStyle name="Обычный 2 11 201" xfId="9947"/>
    <cellStyle name="Обычный 2 11 202" xfId="9993"/>
    <cellStyle name="Обычный 2 11 203" xfId="10039"/>
    <cellStyle name="Обычный 2 11 204" xfId="10085"/>
    <cellStyle name="Обычный 2 11 205" xfId="10131"/>
    <cellStyle name="Обычный 2 11 206" xfId="10177"/>
    <cellStyle name="Обычный 2 11 207" xfId="10223"/>
    <cellStyle name="Обычный 2 11 208" xfId="10269"/>
    <cellStyle name="Обычный 2 11 209" xfId="10315"/>
    <cellStyle name="Обычный 2 11 21" xfId="1670"/>
    <cellStyle name="Обычный 2 11 210" xfId="10361"/>
    <cellStyle name="Обычный 2 11 211" xfId="10407"/>
    <cellStyle name="Обычный 2 11 212" xfId="10453"/>
    <cellStyle name="Обычный 2 11 213" xfId="10499"/>
    <cellStyle name="Обычный 2 11 214" xfId="10545"/>
    <cellStyle name="Обычный 2 11 215" xfId="10591"/>
    <cellStyle name="Обычный 2 11 216" xfId="10637"/>
    <cellStyle name="Обычный 2 11 217" xfId="10683"/>
    <cellStyle name="Обычный 2 11 218" xfId="10729"/>
    <cellStyle name="Обычный 2 11 219" xfId="10775"/>
    <cellStyle name="Обычный 2 11 22" xfId="1716"/>
    <cellStyle name="Обычный 2 11 220" xfId="10821"/>
    <cellStyle name="Обычный 2 11 221" xfId="10867"/>
    <cellStyle name="Обычный 2 11 222" xfId="10913"/>
    <cellStyle name="Обычный 2 11 223" xfId="10959"/>
    <cellStyle name="Обычный 2 11 224" xfId="11005"/>
    <cellStyle name="Обычный 2 11 225" xfId="11051"/>
    <cellStyle name="Обычный 2 11 226" xfId="11095"/>
    <cellStyle name="Обычный 2 11 227" xfId="11139"/>
    <cellStyle name="Обычный 2 11 228" xfId="11183"/>
    <cellStyle name="Обычный 2 11 229" xfId="11226"/>
    <cellStyle name="Обычный 2 11 23" xfId="1762"/>
    <cellStyle name="Обычный 2 11 230" xfId="11269"/>
    <cellStyle name="Обычный 2 11 231" xfId="11312"/>
    <cellStyle name="Обычный 2 11 232" xfId="11355"/>
    <cellStyle name="Обычный 2 11 233" xfId="11398"/>
    <cellStyle name="Обычный 2 11 234" xfId="11440"/>
    <cellStyle name="Обычный 2 11 235" xfId="11482"/>
    <cellStyle name="Обычный 2 11 236" xfId="11523"/>
    <cellStyle name="Обычный 2 11 237" xfId="11564"/>
    <cellStyle name="Обычный 2 11 238" xfId="11604"/>
    <cellStyle name="Обычный 2 11 239" xfId="11644"/>
    <cellStyle name="Обычный 2 11 24" xfId="1808"/>
    <cellStyle name="Обычный 2 11 240" xfId="11683"/>
    <cellStyle name="Обычный 2 11 241" xfId="11722"/>
    <cellStyle name="Обычный 2 11 242" xfId="11760"/>
    <cellStyle name="Обычный 2 11 243" xfId="11797"/>
    <cellStyle name="Обычный 2 11 244" xfId="11833"/>
    <cellStyle name="Обычный 2 11 245" xfId="11868"/>
    <cellStyle name="Обычный 2 11 246" xfId="11885"/>
    <cellStyle name="Обычный 2 11 247" xfId="11893"/>
    <cellStyle name="Обычный 2 11 25" xfId="1854"/>
    <cellStyle name="Обычный 2 11 26" xfId="1900"/>
    <cellStyle name="Обычный 2 11 27" xfId="1946"/>
    <cellStyle name="Обычный 2 11 28" xfId="1992"/>
    <cellStyle name="Обычный 2 11 29" xfId="2038"/>
    <cellStyle name="Обычный 2 11 3" xfId="697"/>
    <cellStyle name="Обычный 2 11 30" xfId="2084"/>
    <cellStyle name="Обычный 2 11 31" xfId="2130"/>
    <cellStyle name="Обычный 2 11 32" xfId="2176"/>
    <cellStyle name="Обычный 2 11 33" xfId="2222"/>
    <cellStyle name="Обычный 2 11 34" xfId="2268"/>
    <cellStyle name="Обычный 2 11 35" xfId="2314"/>
    <cellStyle name="Обычный 2 11 36" xfId="2360"/>
    <cellStyle name="Обычный 2 11 37" xfId="2406"/>
    <cellStyle name="Обычный 2 11 38" xfId="2452"/>
    <cellStyle name="Обычный 2 11 39" xfId="2498"/>
    <cellStyle name="Обычный 2 11 4" xfId="935"/>
    <cellStyle name="Обычный 2 11 40" xfId="2544"/>
    <cellStyle name="Обычный 2 11 41" xfId="2590"/>
    <cellStyle name="Обычный 2 11 42" xfId="2636"/>
    <cellStyle name="Обычный 2 11 43" xfId="2682"/>
    <cellStyle name="Обычный 2 11 44" xfId="2728"/>
    <cellStyle name="Обычный 2 11 45" xfId="2774"/>
    <cellStyle name="Обычный 2 11 46" xfId="2820"/>
    <cellStyle name="Обычный 2 11 47" xfId="2866"/>
    <cellStyle name="Обычный 2 11 48" xfId="2912"/>
    <cellStyle name="Обычный 2 11 49" xfId="2958"/>
    <cellStyle name="Обычный 2 11 5" xfId="653"/>
    <cellStyle name="Обычный 2 11 50" xfId="3004"/>
    <cellStyle name="Обычный 2 11 51" xfId="3050"/>
    <cellStyle name="Обычный 2 11 52" xfId="3096"/>
    <cellStyle name="Обычный 2 11 53" xfId="3142"/>
    <cellStyle name="Обычный 2 11 54" xfId="3188"/>
    <cellStyle name="Обычный 2 11 55" xfId="3234"/>
    <cellStyle name="Обычный 2 11 56" xfId="3281"/>
    <cellStyle name="Обычный 2 11 57" xfId="3327"/>
    <cellStyle name="Обычный 2 11 58" xfId="3373"/>
    <cellStyle name="Обычный 2 11 59" xfId="3419"/>
    <cellStyle name="Обычный 2 11 6" xfId="980"/>
    <cellStyle name="Обычный 2 11 60" xfId="3465"/>
    <cellStyle name="Обычный 2 11 61" xfId="3511"/>
    <cellStyle name="Обычный 2 11 62" xfId="3557"/>
    <cellStyle name="Обычный 2 11 63" xfId="3603"/>
    <cellStyle name="Обычный 2 11 64" xfId="3649"/>
    <cellStyle name="Обычный 2 11 65" xfId="3695"/>
    <cellStyle name="Обычный 2 11 66" xfId="3741"/>
    <cellStyle name="Обычный 2 11 67" xfId="3787"/>
    <cellStyle name="Обычный 2 11 68" xfId="3833"/>
    <cellStyle name="Обычный 2 11 69" xfId="3879"/>
    <cellStyle name="Обычный 2 11 7" xfId="1026"/>
    <cellStyle name="Обычный 2 11 70" xfId="3925"/>
    <cellStyle name="Обычный 2 11 71" xfId="3971"/>
    <cellStyle name="Обычный 2 11 72" xfId="4017"/>
    <cellStyle name="Обычный 2 11 73" xfId="4063"/>
    <cellStyle name="Обычный 2 11 74" xfId="4109"/>
    <cellStyle name="Обычный 2 11 75" xfId="4155"/>
    <cellStyle name="Обычный 2 11 76" xfId="4201"/>
    <cellStyle name="Обычный 2 11 77" xfId="4247"/>
    <cellStyle name="Обычный 2 11 78" xfId="4293"/>
    <cellStyle name="Обычный 2 11 79" xfId="4339"/>
    <cellStyle name="Обычный 2 11 8" xfId="1071"/>
    <cellStyle name="Обычный 2 11 80" xfId="4385"/>
    <cellStyle name="Обычный 2 11 81" xfId="4431"/>
    <cellStyle name="Обычный 2 11 82" xfId="4477"/>
    <cellStyle name="Обычный 2 11 83" xfId="4523"/>
    <cellStyle name="Обычный 2 11 84" xfId="4569"/>
    <cellStyle name="Обычный 2 11 85" xfId="4615"/>
    <cellStyle name="Обычный 2 11 86" xfId="4661"/>
    <cellStyle name="Обычный 2 11 87" xfId="4707"/>
    <cellStyle name="Обычный 2 11 88" xfId="4753"/>
    <cellStyle name="Обычный 2 11 89" xfId="4799"/>
    <cellStyle name="Обычный 2 11 9" xfId="1119"/>
    <cellStyle name="Обычный 2 11 90" xfId="4845"/>
    <cellStyle name="Обычный 2 11 91" xfId="4891"/>
    <cellStyle name="Обычный 2 11 92" xfId="4937"/>
    <cellStyle name="Обычный 2 11 93" xfId="4983"/>
    <cellStyle name="Обычный 2 11 94" xfId="5029"/>
    <cellStyle name="Обычный 2 11 95" xfId="5075"/>
    <cellStyle name="Обычный 2 11 96" xfId="5121"/>
    <cellStyle name="Обычный 2 11 97" xfId="5167"/>
    <cellStyle name="Обычный 2 11 98" xfId="5213"/>
    <cellStyle name="Обычный 2 11 99" xfId="5259"/>
    <cellStyle name="Обычный 2 110" xfId="318"/>
    <cellStyle name="Обычный 2 111" xfId="319"/>
    <cellStyle name="Обычный 2 112" xfId="320"/>
    <cellStyle name="Обычный 2 113" xfId="321"/>
    <cellStyle name="Обычный 2 114" xfId="322"/>
    <cellStyle name="Обычный 2 115" xfId="323"/>
    <cellStyle name="Обычный 2 116" xfId="324"/>
    <cellStyle name="Обычный 2 117" xfId="325"/>
    <cellStyle name="Обычный 2 118" xfId="326"/>
    <cellStyle name="Обычный 2 119" xfId="327"/>
    <cellStyle name="Обычный 2 12" xfId="174"/>
    <cellStyle name="Обычный 2 12 10" xfId="1151"/>
    <cellStyle name="Обычный 2 12 100" xfId="5293"/>
    <cellStyle name="Обычный 2 12 101" xfId="5339"/>
    <cellStyle name="Обычный 2 12 102" xfId="5385"/>
    <cellStyle name="Обычный 2 12 103" xfId="5431"/>
    <cellStyle name="Обычный 2 12 104" xfId="5477"/>
    <cellStyle name="Обычный 2 12 105" xfId="5523"/>
    <cellStyle name="Обычный 2 12 106" xfId="5569"/>
    <cellStyle name="Обычный 2 12 107" xfId="5615"/>
    <cellStyle name="Обычный 2 12 108" xfId="5661"/>
    <cellStyle name="Обычный 2 12 109" xfId="5707"/>
    <cellStyle name="Обычный 2 12 11" xfId="1198"/>
    <cellStyle name="Обычный 2 12 110" xfId="5753"/>
    <cellStyle name="Обычный 2 12 111" xfId="5799"/>
    <cellStyle name="Обычный 2 12 112" xfId="5845"/>
    <cellStyle name="Обычный 2 12 113" xfId="5891"/>
    <cellStyle name="Обычный 2 12 114" xfId="5937"/>
    <cellStyle name="Обычный 2 12 115" xfId="5983"/>
    <cellStyle name="Обычный 2 12 116" xfId="6029"/>
    <cellStyle name="Обычный 2 12 117" xfId="6075"/>
    <cellStyle name="Обычный 2 12 118" xfId="6121"/>
    <cellStyle name="Обычный 2 12 119" xfId="6167"/>
    <cellStyle name="Обычный 2 12 12" xfId="1244"/>
    <cellStyle name="Обычный 2 12 120" xfId="6213"/>
    <cellStyle name="Обычный 2 12 121" xfId="6259"/>
    <cellStyle name="Обычный 2 12 122" xfId="6305"/>
    <cellStyle name="Обычный 2 12 123" xfId="6351"/>
    <cellStyle name="Обычный 2 12 124" xfId="6397"/>
    <cellStyle name="Обычный 2 12 125" xfId="6443"/>
    <cellStyle name="Обычный 2 12 126" xfId="6489"/>
    <cellStyle name="Обычный 2 12 127" xfId="6535"/>
    <cellStyle name="Обычный 2 12 128" xfId="6581"/>
    <cellStyle name="Обычный 2 12 129" xfId="6627"/>
    <cellStyle name="Обычный 2 12 13" xfId="1290"/>
    <cellStyle name="Обычный 2 12 130" xfId="6673"/>
    <cellStyle name="Обычный 2 12 131" xfId="6719"/>
    <cellStyle name="Обычный 2 12 132" xfId="6765"/>
    <cellStyle name="Обычный 2 12 133" xfId="6810"/>
    <cellStyle name="Обычный 2 12 134" xfId="6855"/>
    <cellStyle name="Обычный 2 12 135" xfId="6900"/>
    <cellStyle name="Обычный 2 12 136" xfId="6945"/>
    <cellStyle name="Обычный 2 12 137" xfId="6991"/>
    <cellStyle name="Обычный 2 12 138" xfId="7037"/>
    <cellStyle name="Обычный 2 12 139" xfId="7083"/>
    <cellStyle name="Обычный 2 12 14" xfId="1336"/>
    <cellStyle name="Обычный 2 12 140" xfId="7129"/>
    <cellStyle name="Обычный 2 12 141" xfId="7175"/>
    <cellStyle name="Обычный 2 12 142" xfId="7221"/>
    <cellStyle name="Обычный 2 12 143" xfId="7267"/>
    <cellStyle name="Обычный 2 12 144" xfId="7313"/>
    <cellStyle name="Обычный 2 12 145" xfId="7359"/>
    <cellStyle name="Обычный 2 12 146" xfId="7405"/>
    <cellStyle name="Обычный 2 12 147" xfId="7451"/>
    <cellStyle name="Обычный 2 12 148" xfId="7497"/>
    <cellStyle name="Обычный 2 12 149" xfId="7543"/>
    <cellStyle name="Обычный 2 12 15" xfId="1382"/>
    <cellStyle name="Обычный 2 12 150" xfId="7589"/>
    <cellStyle name="Обычный 2 12 151" xfId="7635"/>
    <cellStyle name="Обычный 2 12 152" xfId="7681"/>
    <cellStyle name="Обычный 2 12 153" xfId="7727"/>
    <cellStyle name="Обычный 2 12 154" xfId="7810"/>
    <cellStyle name="Обычный 2 12 155" xfId="7823"/>
    <cellStyle name="Обычный 2 12 156" xfId="7861"/>
    <cellStyle name="Обычный 2 12 157" xfId="7911"/>
    <cellStyle name="Обычный 2 12 158" xfId="7957"/>
    <cellStyle name="Обычный 2 12 159" xfId="8003"/>
    <cellStyle name="Обычный 2 12 16" xfId="1428"/>
    <cellStyle name="Обычный 2 12 160" xfId="8049"/>
    <cellStyle name="Обычный 2 12 161" xfId="8095"/>
    <cellStyle name="Обычный 2 12 162" xfId="8141"/>
    <cellStyle name="Обычный 2 12 163" xfId="8187"/>
    <cellStyle name="Обычный 2 12 164" xfId="8233"/>
    <cellStyle name="Обычный 2 12 165" xfId="8279"/>
    <cellStyle name="Обычный 2 12 166" xfId="8325"/>
    <cellStyle name="Обычный 2 12 167" xfId="8371"/>
    <cellStyle name="Обычный 2 12 168" xfId="8417"/>
    <cellStyle name="Обычный 2 12 169" xfId="8463"/>
    <cellStyle name="Обычный 2 12 17" xfId="1474"/>
    <cellStyle name="Обычный 2 12 170" xfId="8509"/>
    <cellStyle name="Обычный 2 12 171" xfId="8555"/>
    <cellStyle name="Обычный 2 12 172" xfId="8601"/>
    <cellStyle name="Обычный 2 12 173" xfId="8647"/>
    <cellStyle name="Обычный 2 12 174" xfId="8693"/>
    <cellStyle name="Обычный 2 12 175" xfId="8739"/>
    <cellStyle name="Обычный 2 12 176" xfId="8785"/>
    <cellStyle name="Обычный 2 12 177" xfId="8831"/>
    <cellStyle name="Обычный 2 12 178" xfId="8877"/>
    <cellStyle name="Обычный 2 12 179" xfId="8923"/>
    <cellStyle name="Обычный 2 12 18" xfId="1520"/>
    <cellStyle name="Обычный 2 12 180" xfId="8969"/>
    <cellStyle name="Обычный 2 12 181" xfId="9015"/>
    <cellStyle name="Обычный 2 12 182" xfId="9061"/>
    <cellStyle name="Обычный 2 12 183" xfId="9107"/>
    <cellStyle name="Обычный 2 12 184" xfId="9153"/>
    <cellStyle name="Обычный 2 12 185" xfId="9199"/>
    <cellStyle name="Обычный 2 12 186" xfId="9245"/>
    <cellStyle name="Обычный 2 12 187" xfId="9291"/>
    <cellStyle name="Обычный 2 12 188" xfId="9337"/>
    <cellStyle name="Обычный 2 12 189" xfId="9383"/>
    <cellStyle name="Обычный 2 12 19" xfId="1566"/>
    <cellStyle name="Обычный 2 12 190" xfId="9429"/>
    <cellStyle name="Обычный 2 12 191" xfId="9475"/>
    <cellStyle name="Обычный 2 12 192" xfId="9521"/>
    <cellStyle name="Обычный 2 12 193" xfId="9567"/>
    <cellStyle name="Обычный 2 12 194" xfId="9613"/>
    <cellStyle name="Обычный 2 12 195" xfId="9659"/>
    <cellStyle name="Обычный 2 12 196" xfId="9705"/>
    <cellStyle name="Обычный 2 12 197" xfId="9751"/>
    <cellStyle name="Обычный 2 12 198" xfId="9797"/>
    <cellStyle name="Обычный 2 12 199" xfId="9843"/>
    <cellStyle name="Обычный 2 12 2" xfId="328"/>
    <cellStyle name="Обычный 2 12 20" xfId="1612"/>
    <cellStyle name="Обычный 2 12 200" xfId="9889"/>
    <cellStyle name="Обычный 2 12 201" xfId="9935"/>
    <cellStyle name="Обычный 2 12 202" xfId="9981"/>
    <cellStyle name="Обычный 2 12 203" xfId="10027"/>
    <cellStyle name="Обычный 2 12 204" xfId="10073"/>
    <cellStyle name="Обычный 2 12 205" xfId="10119"/>
    <cellStyle name="Обычный 2 12 206" xfId="10165"/>
    <cellStyle name="Обычный 2 12 207" xfId="10211"/>
    <cellStyle name="Обычный 2 12 208" xfId="10257"/>
    <cellStyle name="Обычный 2 12 209" xfId="10303"/>
    <cellStyle name="Обычный 2 12 21" xfId="1658"/>
    <cellStyle name="Обычный 2 12 210" xfId="10349"/>
    <cellStyle name="Обычный 2 12 211" xfId="10395"/>
    <cellStyle name="Обычный 2 12 212" xfId="10441"/>
    <cellStyle name="Обычный 2 12 213" xfId="10487"/>
    <cellStyle name="Обычный 2 12 214" xfId="10533"/>
    <cellStyle name="Обычный 2 12 215" xfId="10579"/>
    <cellStyle name="Обычный 2 12 216" xfId="10625"/>
    <cellStyle name="Обычный 2 12 217" xfId="10671"/>
    <cellStyle name="Обычный 2 12 218" xfId="10717"/>
    <cellStyle name="Обычный 2 12 219" xfId="10763"/>
    <cellStyle name="Обычный 2 12 22" xfId="1704"/>
    <cellStyle name="Обычный 2 12 220" xfId="10809"/>
    <cellStyle name="Обычный 2 12 221" xfId="10855"/>
    <cellStyle name="Обычный 2 12 222" xfId="10901"/>
    <cellStyle name="Обычный 2 12 223" xfId="10947"/>
    <cellStyle name="Обычный 2 12 224" xfId="10993"/>
    <cellStyle name="Обычный 2 12 225" xfId="11039"/>
    <cellStyle name="Обычный 2 12 226" xfId="11084"/>
    <cellStyle name="Обычный 2 12 227" xfId="11128"/>
    <cellStyle name="Обычный 2 12 228" xfId="11172"/>
    <cellStyle name="Обычный 2 12 229" xfId="11216"/>
    <cellStyle name="Обычный 2 12 23" xfId="1750"/>
    <cellStyle name="Обычный 2 12 230" xfId="11259"/>
    <cellStyle name="Обычный 2 12 231" xfId="11302"/>
    <cellStyle name="Обычный 2 12 232" xfId="11345"/>
    <cellStyle name="Обычный 2 12 233" xfId="11388"/>
    <cellStyle name="Обычный 2 12 234" xfId="11431"/>
    <cellStyle name="Обычный 2 12 235" xfId="11473"/>
    <cellStyle name="Обычный 2 12 236" xfId="11514"/>
    <cellStyle name="Обычный 2 12 237" xfId="11555"/>
    <cellStyle name="Обычный 2 12 238" xfId="11596"/>
    <cellStyle name="Обычный 2 12 239" xfId="11636"/>
    <cellStyle name="Обычный 2 12 24" xfId="1796"/>
    <cellStyle name="Обычный 2 12 240" xfId="11675"/>
    <cellStyle name="Обычный 2 12 241" xfId="11714"/>
    <cellStyle name="Обычный 2 12 242" xfId="11753"/>
    <cellStyle name="Обычный 2 12 243" xfId="11791"/>
    <cellStyle name="Обычный 2 12 244" xfId="11828"/>
    <cellStyle name="Обычный 2 12 245" xfId="11864"/>
    <cellStyle name="Обычный 2 12 246" xfId="11882"/>
    <cellStyle name="Обычный 2 12 247" xfId="11891"/>
    <cellStyle name="Обычный 2 12 25" xfId="1842"/>
    <cellStyle name="Обычный 2 12 26" xfId="1888"/>
    <cellStyle name="Обычный 2 12 27" xfId="1934"/>
    <cellStyle name="Обычный 2 12 28" xfId="1980"/>
    <cellStyle name="Обычный 2 12 29" xfId="2026"/>
    <cellStyle name="Обычный 2 12 3" xfId="708"/>
    <cellStyle name="Обычный 2 12 30" xfId="2072"/>
    <cellStyle name="Обычный 2 12 31" xfId="2118"/>
    <cellStyle name="Обычный 2 12 32" xfId="2164"/>
    <cellStyle name="Обычный 2 12 33" xfId="2210"/>
    <cellStyle name="Обычный 2 12 34" xfId="2256"/>
    <cellStyle name="Обычный 2 12 35" xfId="2302"/>
    <cellStyle name="Обычный 2 12 36" xfId="2348"/>
    <cellStyle name="Обычный 2 12 37" xfId="2394"/>
    <cellStyle name="Обычный 2 12 38" xfId="2440"/>
    <cellStyle name="Обычный 2 12 39" xfId="2486"/>
    <cellStyle name="Обычный 2 12 4" xfId="923"/>
    <cellStyle name="Обычный 2 12 40" xfId="2532"/>
    <cellStyle name="Обычный 2 12 41" xfId="2578"/>
    <cellStyle name="Обычный 2 12 42" xfId="2624"/>
    <cellStyle name="Обычный 2 12 43" xfId="2670"/>
    <cellStyle name="Обычный 2 12 44" xfId="2716"/>
    <cellStyle name="Обычный 2 12 45" xfId="2762"/>
    <cellStyle name="Обычный 2 12 46" xfId="2808"/>
    <cellStyle name="Обычный 2 12 47" xfId="2854"/>
    <cellStyle name="Обычный 2 12 48" xfId="2900"/>
    <cellStyle name="Обычный 2 12 49" xfId="2946"/>
    <cellStyle name="Обычный 2 12 5" xfId="665"/>
    <cellStyle name="Обычный 2 12 50" xfId="2992"/>
    <cellStyle name="Обычный 2 12 51" xfId="3038"/>
    <cellStyle name="Обычный 2 12 52" xfId="3084"/>
    <cellStyle name="Обычный 2 12 53" xfId="3130"/>
    <cellStyle name="Обычный 2 12 54" xfId="3176"/>
    <cellStyle name="Обычный 2 12 55" xfId="3222"/>
    <cellStyle name="Обычный 2 12 56" xfId="3269"/>
    <cellStyle name="Обычный 2 12 57" xfId="3315"/>
    <cellStyle name="Обычный 2 12 58" xfId="3361"/>
    <cellStyle name="Обычный 2 12 59" xfId="3407"/>
    <cellStyle name="Обычный 2 12 6" xfId="968"/>
    <cellStyle name="Обычный 2 12 60" xfId="3453"/>
    <cellStyle name="Обычный 2 12 61" xfId="3499"/>
    <cellStyle name="Обычный 2 12 62" xfId="3545"/>
    <cellStyle name="Обычный 2 12 63" xfId="3591"/>
    <cellStyle name="Обычный 2 12 64" xfId="3637"/>
    <cellStyle name="Обычный 2 12 65" xfId="3683"/>
    <cellStyle name="Обычный 2 12 66" xfId="3729"/>
    <cellStyle name="Обычный 2 12 67" xfId="3775"/>
    <cellStyle name="Обычный 2 12 68" xfId="3821"/>
    <cellStyle name="Обычный 2 12 69" xfId="3867"/>
    <cellStyle name="Обычный 2 12 7" xfId="1014"/>
    <cellStyle name="Обычный 2 12 70" xfId="3913"/>
    <cellStyle name="Обычный 2 12 71" xfId="3959"/>
    <cellStyle name="Обычный 2 12 72" xfId="4005"/>
    <cellStyle name="Обычный 2 12 73" xfId="4051"/>
    <cellStyle name="Обычный 2 12 74" xfId="4097"/>
    <cellStyle name="Обычный 2 12 75" xfId="4143"/>
    <cellStyle name="Обычный 2 12 76" xfId="4189"/>
    <cellStyle name="Обычный 2 12 77" xfId="4235"/>
    <cellStyle name="Обычный 2 12 78" xfId="4281"/>
    <cellStyle name="Обычный 2 12 79" xfId="4327"/>
    <cellStyle name="Обычный 2 12 8" xfId="1059"/>
    <cellStyle name="Обычный 2 12 80" xfId="4373"/>
    <cellStyle name="Обычный 2 12 81" xfId="4419"/>
    <cellStyle name="Обычный 2 12 82" xfId="4465"/>
    <cellStyle name="Обычный 2 12 83" xfId="4511"/>
    <cellStyle name="Обычный 2 12 84" xfId="4557"/>
    <cellStyle name="Обычный 2 12 85" xfId="4603"/>
    <cellStyle name="Обычный 2 12 86" xfId="4649"/>
    <cellStyle name="Обычный 2 12 87" xfId="4695"/>
    <cellStyle name="Обычный 2 12 88" xfId="4741"/>
    <cellStyle name="Обычный 2 12 89" xfId="4787"/>
    <cellStyle name="Обычный 2 12 9" xfId="1107"/>
    <cellStyle name="Обычный 2 12 90" xfId="4833"/>
    <cellStyle name="Обычный 2 12 91" xfId="4879"/>
    <cellStyle name="Обычный 2 12 92" xfId="4925"/>
    <cellStyle name="Обычный 2 12 93" xfId="4971"/>
    <cellStyle name="Обычный 2 12 94" xfId="5017"/>
    <cellStyle name="Обычный 2 12 95" xfId="5063"/>
    <cellStyle name="Обычный 2 12 96" xfId="5109"/>
    <cellStyle name="Обычный 2 12 97" xfId="5155"/>
    <cellStyle name="Обычный 2 12 98" xfId="5201"/>
    <cellStyle name="Обычный 2 12 99" xfId="5247"/>
    <cellStyle name="Обычный 2 120" xfId="329"/>
    <cellStyle name="Обычный 2 121" xfId="330"/>
    <cellStyle name="Обычный 2 122" xfId="331"/>
    <cellStyle name="Обычный 2 123" xfId="332"/>
    <cellStyle name="Обычный 2 124" xfId="333"/>
    <cellStyle name="Обычный 2 125" xfId="334"/>
    <cellStyle name="Обычный 2 126" xfId="335"/>
    <cellStyle name="Обычный 2 127" xfId="336"/>
    <cellStyle name="Обычный 2 128" xfId="337"/>
    <cellStyle name="Обычный 2 129" xfId="338"/>
    <cellStyle name="Обычный 2 13" xfId="201"/>
    <cellStyle name="Обычный 2 13 10" xfId="1093"/>
    <cellStyle name="Обычный 2 13 100" xfId="5235"/>
    <cellStyle name="Обычный 2 13 101" xfId="5281"/>
    <cellStyle name="Обычный 2 13 102" xfId="5327"/>
    <cellStyle name="Обычный 2 13 103" xfId="5373"/>
    <cellStyle name="Обычный 2 13 104" xfId="5419"/>
    <cellStyle name="Обычный 2 13 105" xfId="5465"/>
    <cellStyle name="Обычный 2 13 106" xfId="5511"/>
    <cellStyle name="Обычный 2 13 107" xfId="5557"/>
    <cellStyle name="Обычный 2 13 108" xfId="5603"/>
    <cellStyle name="Обычный 2 13 109" xfId="5649"/>
    <cellStyle name="Обычный 2 13 11" xfId="1141"/>
    <cellStyle name="Обычный 2 13 110" xfId="5695"/>
    <cellStyle name="Обычный 2 13 111" xfId="5741"/>
    <cellStyle name="Обычный 2 13 112" xfId="5787"/>
    <cellStyle name="Обычный 2 13 113" xfId="5833"/>
    <cellStyle name="Обычный 2 13 114" xfId="5879"/>
    <cellStyle name="Обычный 2 13 115" xfId="5925"/>
    <cellStyle name="Обычный 2 13 116" xfId="5971"/>
    <cellStyle name="Обычный 2 13 117" xfId="6017"/>
    <cellStyle name="Обычный 2 13 118" xfId="6063"/>
    <cellStyle name="Обычный 2 13 119" xfId="6109"/>
    <cellStyle name="Обычный 2 13 12" xfId="1185"/>
    <cellStyle name="Обычный 2 13 120" xfId="6155"/>
    <cellStyle name="Обычный 2 13 121" xfId="6201"/>
    <cellStyle name="Обычный 2 13 122" xfId="6247"/>
    <cellStyle name="Обычный 2 13 123" xfId="6293"/>
    <cellStyle name="Обычный 2 13 124" xfId="6339"/>
    <cellStyle name="Обычный 2 13 125" xfId="6385"/>
    <cellStyle name="Обычный 2 13 126" xfId="6431"/>
    <cellStyle name="Обычный 2 13 127" xfId="6477"/>
    <cellStyle name="Обычный 2 13 128" xfId="6523"/>
    <cellStyle name="Обычный 2 13 129" xfId="6569"/>
    <cellStyle name="Обычный 2 13 13" xfId="1232"/>
    <cellStyle name="Обычный 2 13 130" xfId="6615"/>
    <cellStyle name="Обычный 2 13 131" xfId="6661"/>
    <cellStyle name="Обычный 2 13 132" xfId="6707"/>
    <cellStyle name="Обычный 2 13 133" xfId="6753"/>
    <cellStyle name="Обычный 2 13 134" xfId="6799"/>
    <cellStyle name="Обычный 2 13 135" xfId="6843"/>
    <cellStyle name="Обычный 2 13 136" xfId="6889"/>
    <cellStyle name="Обычный 2 13 137" xfId="6933"/>
    <cellStyle name="Обычный 2 13 138" xfId="6979"/>
    <cellStyle name="Обычный 2 13 139" xfId="7025"/>
    <cellStyle name="Обычный 2 13 14" xfId="1278"/>
    <cellStyle name="Обычный 2 13 140" xfId="7071"/>
    <cellStyle name="Обычный 2 13 141" xfId="7117"/>
    <cellStyle name="Обычный 2 13 142" xfId="7163"/>
    <cellStyle name="Обычный 2 13 143" xfId="7209"/>
    <cellStyle name="Обычный 2 13 144" xfId="7255"/>
    <cellStyle name="Обычный 2 13 145" xfId="7301"/>
    <cellStyle name="Обычный 2 13 146" xfId="7347"/>
    <cellStyle name="Обычный 2 13 147" xfId="7393"/>
    <cellStyle name="Обычный 2 13 148" xfId="7439"/>
    <cellStyle name="Обычный 2 13 149" xfId="7485"/>
    <cellStyle name="Обычный 2 13 15" xfId="1324"/>
    <cellStyle name="Обычный 2 13 150" xfId="7531"/>
    <cellStyle name="Обычный 2 13 151" xfId="7577"/>
    <cellStyle name="Обычный 2 13 152" xfId="7623"/>
    <cellStyle name="Обычный 2 13 153" xfId="7669"/>
    <cellStyle name="Обычный 2 13 154" xfId="7711"/>
    <cellStyle name="Обычный 2 13 155" xfId="7812"/>
    <cellStyle name="Обычный 2 13 156" xfId="7803"/>
    <cellStyle name="Обычный 2 13 157" xfId="7900"/>
    <cellStyle name="Обычный 2 13 158" xfId="7895"/>
    <cellStyle name="Обычный 2 13 159" xfId="7945"/>
    <cellStyle name="Обычный 2 13 16" xfId="1370"/>
    <cellStyle name="Обычный 2 13 160" xfId="7991"/>
    <cellStyle name="Обычный 2 13 161" xfId="8037"/>
    <cellStyle name="Обычный 2 13 162" xfId="8083"/>
    <cellStyle name="Обычный 2 13 163" xfId="8129"/>
    <cellStyle name="Обычный 2 13 164" xfId="8175"/>
    <cellStyle name="Обычный 2 13 165" xfId="8221"/>
    <cellStyle name="Обычный 2 13 166" xfId="8267"/>
    <cellStyle name="Обычный 2 13 167" xfId="8313"/>
    <cellStyle name="Обычный 2 13 168" xfId="8359"/>
    <cellStyle name="Обычный 2 13 169" xfId="8405"/>
    <cellStyle name="Обычный 2 13 17" xfId="1416"/>
    <cellStyle name="Обычный 2 13 170" xfId="8451"/>
    <cellStyle name="Обычный 2 13 171" xfId="8497"/>
    <cellStyle name="Обычный 2 13 172" xfId="8543"/>
    <cellStyle name="Обычный 2 13 173" xfId="8589"/>
    <cellStyle name="Обычный 2 13 174" xfId="8635"/>
    <cellStyle name="Обычный 2 13 175" xfId="8681"/>
    <cellStyle name="Обычный 2 13 176" xfId="8727"/>
    <cellStyle name="Обычный 2 13 177" xfId="8773"/>
    <cellStyle name="Обычный 2 13 178" xfId="8819"/>
    <cellStyle name="Обычный 2 13 179" xfId="8865"/>
    <cellStyle name="Обычный 2 13 18" xfId="1462"/>
    <cellStyle name="Обычный 2 13 180" xfId="8911"/>
    <cellStyle name="Обычный 2 13 181" xfId="8957"/>
    <cellStyle name="Обычный 2 13 182" xfId="9003"/>
    <cellStyle name="Обычный 2 13 183" xfId="9049"/>
    <cellStyle name="Обычный 2 13 184" xfId="9095"/>
    <cellStyle name="Обычный 2 13 185" xfId="9141"/>
    <cellStyle name="Обычный 2 13 186" xfId="9187"/>
    <cellStyle name="Обычный 2 13 187" xfId="9233"/>
    <cellStyle name="Обычный 2 13 188" xfId="9279"/>
    <cellStyle name="Обычный 2 13 189" xfId="9325"/>
    <cellStyle name="Обычный 2 13 19" xfId="1508"/>
    <cellStyle name="Обычный 2 13 190" xfId="9371"/>
    <cellStyle name="Обычный 2 13 191" xfId="9417"/>
    <cellStyle name="Обычный 2 13 192" xfId="9463"/>
    <cellStyle name="Обычный 2 13 193" xfId="9509"/>
    <cellStyle name="Обычный 2 13 194" xfId="9555"/>
    <cellStyle name="Обычный 2 13 195" xfId="9601"/>
    <cellStyle name="Обычный 2 13 196" xfId="9647"/>
    <cellStyle name="Обычный 2 13 197" xfId="9693"/>
    <cellStyle name="Обычный 2 13 198" xfId="9739"/>
    <cellStyle name="Обычный 2 13 199" xfId="9785"/>
    <cellStyle name="Обычный 2 13 2" xfId="339"/>
    <cellStyle name="Обычный 2 13 20" xfId="1554"/>
    <cellStyle name="Обычный 2 13 200" xfId="9831"/>
    <cellStyle name="Обычный 2 13 201" xfId="9877"/>
    <cellStyle name="Обычный 2 13 202" xfId="9923"/>
    <cellStyle name="Обычный 2 13 203" xfId="9969"/>
    <cellStyle name="Обычный 2 13 204" xfId="10015"/>
    <cellStyle name="Обычный 2 13 205" xfId="10061"/>
    <cellStyle name="Обычный 2 13 206" xfId="10107"/>
    <cellStyle name="Обычный 2 13 207" xfId="10153"/>
    <cellStyle name="Обычный 2 13 208" xfId="10199"/>
    <cellStyle name="Обычный 2 13 209" xfId="10245"/>
    <cellStyle name="Обычный 2 13 21" xfId="1600"/>
    <cellStyle name="Обычный 2 13 210" xfId="10291"/>
    <cellStyle name="Обычный 2 13 211" xfId="10337"/>
    <cellStyle name="Обычный 2 13 212" xfId="10383"/>
    <cellStyle name="Обычный 2 13 213" xfId="10429"/>
    <cellStyle name="Обычный 2 13 214" xfId="10475"/>
    <cellStyle name="Обычный 2 13 215" xfId="10521"/>
    <cellStyle name="Обычный 2 13 216" xfId="10567"/>
    <cellStyle name="Обычный 2 13 217" xfId="10613"/>
    <cellStyle name="Обычный 2 13 218" xfId="10659"/>
    <cellStyle name="Обычный 2 13 219" xfId="10705"/>
    <cellStyle name="Обычный 2 13 22" xfId="1646"/>
    <cellStyle name="Обычный 2 13 220" xfId="10751"/>
    <cellStyle name="Обычный 2 13 221" xfId="10797"/>
    <cellStyle name="Обычный 2 13 222" xfId="10843"/>
    <cellStyle name="Обычный 2 13 223" xfId="10889"/>
    <cellStyle name="Обычный 2 13 224" xfId="10935"/>
    <cellStyle name="Обычный 2 13 225" xfId="10981"/>
    <cellStyle name="Обычный 2 13 226" xfId="11027"/>
    <cellStyle name="Обычный 2 13 227" xfId="11073"/>
    <cellStyle name="Обычный 2 13 228" xfId="11117"/>
    <cellStyle name="Обычный 2 13 229" xfId="11161"/>
    <cellStyle name="Обычный 2 13 23" xfId="1692"/>
    <cellStyle name="Обычный 2 13 230" xfId="11205"/>
    <cellStyle name="Обычный 2 13 231" xfId="11248"/>
    <cellStyle name="Обычный 2 13 232" xfId="11291"/>
    <cellStyle name="Обычный 2 13 233" xfId="11334"/>
    <cellStyle name="Обычный 2 13 234" xfId="11377"/>
    <cellStyle name="Обычный 2 13 235" xfId="11420"/>
    <cellStyle name="Обычный 2 13 236" xfId="11462"/>
    <cellStyle name="Обычный 2 13 237" xfId="11503"/>
    <cellStyle name="Обычный 2 13 238" xfId="11544"/>
    <cellStyle name="Обычный 2 13 239" xfId="11585"/>
    <cellStyle name="Обычный 2 13 24" xfId="1738"/>
    <cellStyle name="Обычный 2 13 240" xfId="11625"/>
    <cellStyle name="Обычный 2 13 241" xfId="11664"/>
    <cellStyle name="Обычный 2 13 242" xfId="11703"/>
    <cellStyle name="Обычный 2 13 243" xfId="11742"/>
    <cellStyle name="Обычный 2 13 244" xfId="11780"/>
    <cellStyle name="Обычный 2 13 245" xfId="11817"/>
    <cellStyle name="Обычный 2 13 246" xfId="11853"/>
    <cellStyle name="Обычный 2 13 247" xfId="11873"/>
    <cellStyle name="Обычный 2 13 25" xfId="1784"/>
    <cellStyle name="Обычный 2 13 26" xfId="1830"/>
    <cellStyle name="Обычный 2 13 27" xfId="1876"/>
    <cellStyle name="Обычный 2 13 28" xfId="1922"/>
    <cellStyle name="Обычный 2 13 29" xfId="1968"/>
    <cellStyle name="Обычный 2 13 3" xfId="719"/>
    <cellStyle name="Обычный 2 13 30" xfId="2014"/>
    <cellStyle name="Обычный 2 13 31" xfId="2060"/>
    <cellStyle name="Обычный 2 13 32" xfId="2106"/>
    <cellStyle name="Обычный 2 13 33" xfId="2152"/>
    <cellStyle name="Обычный 2 13 34" xfId="2198"/>
    <cellStyle name="Обычный 2 13 35" xfId="2244"/>
    <cellStyle name="Обычный 2 13 36" xfId="2290"/>
    <cellStyle name="Обычный 2 13 37" xfId="2336"/>
    <cellStyle name="Обычный 2 13 38" xfId="2382"/>
    <cellStyle name="Обычный 2 13 39" xfId="2428"/>
    <cellStyle name="Обычный 2 13 4" xfId="911"/>
    <cellStyle name="Обычный 2 13 40" xfId="2474"/>
    <cellStyle name="Обычный 2 13 41" xfId="2520"/>
    <cellStyle name="Обычный 2 13 42" xfId="2566"/>
    <cellStyle name="Обычный 2 13 43" xfId="2612"/>
    <cellStyle name="Обычный 2 13 44" xfId="2658"/>
    <cellStyle name="Обычный 2 13 45" xfId="2704"/>
    <cellStyle name="Обычный 2 13 46" xfId="2750"/>
    <cellStyle name="Обычный 2 13 47" xfId="2796"/>
    <cellStyle name="Обычный 2 13 48" xfId="2842"/>
    <cellStyle name="Обычный 2 13 49" xfId="2888"/>
    <cellStyle name="Обычный 2 13 5" xfId="676"/>
    <cellStyle name="Обычный 2 13 50" xfId="2934"/>
    <cellStyle name="Обычный 2 13 51" xfId="2980"/>
    <cellStyle name="Обычный 2 13 52" xfId="3026"/>
    <cellStyle name="Обычный 2 13 53" xfId="3072"/>
    <cellStyle name="Обычный 2 13 54" xfId="3118"/>
    <cellStyle name="Обычный 2 13 55" xfId="3164"/>
    <cellStyle name="Обычный 2 13 56" xfId="3210"/>
    <cellStyle name="Обычный 2 13 57" xfId="3256"/>
    <cellStyle name="Обычный 2 13 58" xfId="3303"/>
    <cellStyle name="Обычный 2 13 59" xfId="3349"/>
    <cellStyle name="Обычный 2 13 6" xfId="957"/>
    <cellStyle name="Обычный 2 13 60" xfId="3395"/>
    <cellStyle name="Обычный 2 13 61" xfId="3441"/>
    <cellStyle name="Обычный 2 13 62" xfId="3487"/>
    <cellStyle name="Обычный 2 13 63" xfId="3533"/>
    <cellStyle name="Обычный 2 13 64" xfId="3579"/>
    <cellStyle name="Обычный 2 13 65" xfId="3625"/>
    <cellStyle name="Обычный 2 13 66" xfId="3671"/>
    <cellStyle name="Обычный 2 13 67" xfId="3717"/>
    <cellStyle name="Обычный 2 13 68" xfId="3763"/>
    <cellStyle name="Обычный 2 13 69" xfId="3809"/>
    <cellStyle name="Обычный 2 13 7" xfId="631"/>
    <cellStyle name="Обычный 2 13 70" xfId="3855"/>
    <cellStyle name="Обычный 2 13 71" xfId="3901"/>
    <cellStyle name="Обычный 2 13 72" xfId="3947"/>
    <cellStyle name="Обычный 2 13 73" xfId="3993"/>
    <cellStyle name="Обычный 2 13 74" xfId="4039"/>
    <cellStyle name="Обычный 2 13 75" xfId="4085"/>
    <cellStyle name="Обычный 2 13 76" xfId="4131"/>
    <cellStyle name="Обычный 2 13 77" xfId="4177"/>
    <cellStyle name="Обычный 2 13 78" xfId="4223"/>
    <cellStyle name="Обычный 2 13 79" xfId="4269"/>
    <cellStyle name="Обычный 2 13 8" xfId="1001"/>
    <cellStyle name="Обычный 2 13 80" xfId="4315"/>
    <cellStyle name="Обычный 2 13 81" xfId="4361"/>
    <cellStyle name="Обычный 2 13 82" xfId="4407"/>
    <cellStyle name="Обычный 2 13 83" xfId="4453"/>
    <cellStyle name="Обычный 2 13 84" xfId="4499"/>
    <cellStyle name="Обычный 2 13 85" xfId="4545"/>
    <cellStyle name="Обычный 2 13 86" xfId="4591"/>
    <cellStyle name="Обычный 2 13 87" xfId="4637"/>
    <cellStyle name="Обычный 2 13 88" xfId="4683"/>
    <cellStyle name="Обычный 2 13 89" xfId="4729"/>
    <cellStyle name="Обычный 2 13 9" xfId="1049"/>
    <cellStyle name="Обычный 2 13 90" xfId="4775"/>
    <cellStyle name="Обычный 2 13 91" xfId="4821"/>
    <cellStyle name="Обычный 2 13 92" xfId="4867"/>
    <cellStyle name="Обычный 2 13 93" xfId="4913"/>
    <cellStyle name="Обычный 2 13 94" xfId="4959"/>
    <cellStyle name="Обычный 2 13 95" xfId="5005"/>
    <cellStyle name="Обычный 2 13 96" xfId="5051"/>
    <cellStyle name="Обычный 2 13 97" xfId="5097"/>
    <cellStyle name="Обычный 2 13 98" xfId="5143"/>
    <cellStyle name="Обычный 2 13 99" xfId="5189"/>
    <cellStyle name="Обычный 2 130" xfId="340"/>
    <cellStyle name="Обычный 2 131" xfId="341"/>
    <cellStyle name="Обычный 2 132" xfId="342"/>
    <cellStyle name="Обычный 2 133" xfId="343"/>
    <cellStyle name="Обычный 2 134" xfId="344"/>
    <cellStyle name="Обычный 2 135" xfId="345"/>
    <cellStyle name="Обычный 2 136" xfId="346"/>
    <cellStyle name="Обычный 2 137" xfId="347"/>
    <cellStyle name="Обычный 2 138" xfId="348"/>
    <cellStyle name="Обычный 2 139" xfId="349"/>
    <cellStyle name="Обычный 2 14" xfId="176"/>
    <cellStyle name="Обычный 2 14 10" xfId="1080"/>
    <cellStyle name="Обычный 2 14 100" xfId="5222"/>
    <cellStyle name="Обычный 2 14 101" xfId="5268"/>
    <cellStyle name="Обычный 2 14 102" xfId="5314"/>
    <cellStyle name="Обычный 2 14 103" xfId="5360"/>
    <cellStyle name="Обычный 2 14 104" xfId="5406"/>
    <cellStyle name="Обычный 2 14 105" xfId="5452"/>
    <cellStyle name="Обычный 2 14 106" xfId="5498"/>
    <cellStyle name="Обычный 2 14 107" xfId="5544"/>
    <cellStyle name="Обычный 2 14 108" xfId="5590"/>
    <cellStyle name="Обычный 2 14 109" xfId="5636"/>
    <cellStyle name="Обычный 2 14 11" xfId="1128"/>
    <cellStyle name="Обычный 2 14 110" xfId="5682"/>
    <cellStyle name="Обычный 2 14 111" xfId="5728"/>
    <cellStyle name="Обычный 2 14 112" xfId="5774"/>
    <cellStyle name="Обычный 2 14 113" xfId="5820"/>
    <cellStyle name="Обычный 2 14 114" xfId="5866"/>
    <cellStyle name="Обычный 2 14 115" xfId="5912"/>
    <cellStyle name="Обычный 2 14 116" xfId="5958"/>
    <cellStyle name="Обычный 2 14 117" xfId="6004"/>
    <cellStyle name="Обычный 2 14 118" xfId="6050"/>
    <cellStyle name="Обычный 2 14 119" xfId="6096"/>
    <cellStyle name="Обычный 2 14 12" xfId="1172"/>
    <cellStyle name="Обычный 2 14 120" xfId="6142"/>
    <cellStyle name="Обычный 2 14 121" xfId="6188"/>
    <cellStyle name="Обычный 2 14 122" xfId="6234"/>
    <cellStyle name="Обычный 2 14 123" xfId="6280"/>
    <cellStyle name="Обычный 2 14 124" xfId="6326"/>
    <cellStyle name="Обычный 2 14 125" xfId="6372"/>
    <cellStyle name="Обычный 2 14 126" xfId="6418"/>
    <cellStyle name="Обычный 2 14 127" xfId="6464"/>
    <cellStyle name="Обычный 2 14 128" xfId="6510"/>
    <cellStyle name="Обычный 2 14 129" xfId="6556"/>
    <cellStyle name="Обычный 2 14 13" xfId="1219"/>
    <cellStyle name="Обычный 2 14 130" xfId="6602"/>
    <cellStyle name="Обычный 2 14 131" xfId="6648"/>
    <cellStyle name="Обычный 2 14 132" xfId="6694"/>
    <cellStyle name="Обычный 2 14 133" xfId="6740"/>
    <cellStyle name="Обычный 2 14 134" xfId="6786"/>
    <cellStyle name="Обычный 2 14 135" xfId="6830"/>
    <cellStyle name="Обычный 2 14 136" xfId="6876"/>
    <cellStyle name="Обычный 2 14 137" xfId="6920"/>
    <cellStyle name="Обычный 2 14 138" xfId="6966"/>
    <cellStyle name="Обычный 2 14 139" xfId="7012"/>
    <cellStyle name="Обычный 2 14 14" xfId="1265"/>
    <cellStyle name="Обычный 2 14 140" xfId="7058"/>
    <cellStyle name="Обычный 2 14 141" xfId="7104"/>
    <cellStyle name="Обычный 2 14 142" xfId="7150"/>
    <cellStyle name="Обычный 2 14 143" xfId="7196"/>
    <cellStyle name="Обычный 2 14 144" xfId="7242"/>
    <cellStyle name="Обычный 2 14 145" xfId="7288"/>
    <cellStyle name="Обычный 2 14 146" xfId="7334"/>
    <cellStyle name="Обычный 2 14 147" xfId="7380"/>
    <cellStyle name="Обычный 2 14 148" xfId="7426"/>
    <cellStyle name="Обычный 2 14 149" xfId="7472"/>
    <cellStyle name="Обычный 2 14 15" xfId="1311"/>
    <cellStyle name="Обычный 2 14 150" xfId="7518"/>
    <cellStyle name="Обычный 2 14 151" xfId="7564"/>
    <cellStyle name="Обычный 2 14 152" xfId="7610"/>
    <cellStyle name="Обычный 2 14 153" xfId="7656"/>
    <cellStyle name="Обычный 2 14 154" xfId="7698"/>
    <cellStyle name="Обычный 2 14 155" xfId="7753"/>
    <cellStyle name="Обычный 2 14 156" xfId="7790"/>
    <cellStyle name="Обычный 2 14 157" xfId="7844"/>
    <cellStyle name="Обычный 2 14 158" xfId="7882"/>
    <cellStyle name="Обычный 2 14 159" xfId="7932"/>
    <cellStyle name="Обычный 2 14 16" xfId="1357"/>
    <cellStyle name="Обычный 2 14 160" xfId="7978"/>
    <cellStyle name="Обычный 2 14 161" xfId="8024"/>
    <cellStyle name="Обычный 2 14 162" xfId="8070"/>
    <cellStyle name="Обычный 2 14 163" xfId="8116"/>
    <cellStyle name="Обычный 2 14 164" xfId="8162"/>
    <cellStyle name="Обычный 2 14 165" xfId="8208"/>
    <cellStyle name="Обычный 2 14 166" xfId="8254"/>
    <cellStyle name="Обычный 2 14 167" xfId="8300"/>
    <cellStyle name="Обычный 2 14 168" xfId="8346"/>
    <cellStyle name="Обычный 2 14 169" xfId="8392"/>
    <cellStyle name="Обычный 2 14 17" xfId="1403"/>
    <cellStyle name="Обычный 2 14 170" xfId="8438"/>
    <cellStyle name="Обычный 2 14 171" xfId="8484"/>
    <cellStyle name="Обычный 2 14 172" xfId="8530"/>
    <cellStyle name="Обычный 2 14 173" xfId="8576"/>
    <cellStyle name="Обычный 2 14 174" xfId="8622"/>
    <cellStyle name="Обычный 2 14 175" xfId="8668"/>
    <cellStyle name="Обычный 2 14 176" xfId="8714"/>
    <cellStyle name="Обычный 2 14 177" xfId="8760"/>
    <cellStyle name="Обычный 2 14 178" xfId="8806"/>
    <cellStyle name="Обычный 2 14 179" xfId="8852"/>
    <cellStyle name="Обычный 2 14 18" xfId="1449"/>
    <cellStyle name="Обычный 2 14 180" xfId="8898"/>
    <cellStyle name="Обычный 2 14 181" xfId="8944"/>
    <cellStyle name="Обычный 2 14 182" xfId="8990"/>
    <cellStyle name="Обычный 2 14 183" xfId="9036"/>
    <cellStyle name="Обычный 2 14 184" xfId="9082"/>
    <cellStyle name="Обычный 2 14 185" xfId="9128"/>
    <cellStyle name="Обычный 2 14 186" xfId="9174"/>
    <cellStyle name="Обычный 2 14 187" xfId="9220"/>
    <cellStyle name="Обычный 2 14 188" xfId="9266"/>
    <cellStyle name="Обычный 2 14 189" xfId="9312"/>
    <cellStyle name="Обычный 2 14 19" xfId="1495"/>
    <cellStyle name="Обычный 2 14 190" xfId="9358"/>
    <cellStyle name="Обычный 2 14 191" xfId="9404"/>
    <cellStyle name="Обычный 2 14 192" xfId="9450"/>
    <cellStyle name="Обычный 2 14 193" xfId="9496"/>
    <cellStyle name="Обычный 2 14 194" xfId="9542"/>
    <cellStyle name="Обычный 2 14 195" xfId="9588"/>
    <cellStyle name="Обычный 2 14 196" xfId="9634"/>
    <cellStyle name="Обычный 2 14 197" xfId="9680"/>
    <cellStyle name="Обычный 2 14 198" xfId="9726"/>
    <cellStyle name="Обычный 2 14 199" xfId="9772"/>
    <cellStyle name="Обычный 2 14 2" xfId="350"/>
    <cellStyle name="Обычный 2 14 20" xfId="1541"/>
    <cellStyle name="Обычный 2 14 200" xfId="9818"/>
    <cellStyle name="Обычный 2 14 201" xfId="9864"/>
    <cellStyle name="Обычный 2 14 202" xfId="9910"/>
    <cellStyle name="Обычный 2 14 203" xfId="9956"/>
    <cellStyle name="Обычный 2 14 204" xfId="10002"/>
    <cellStyle name="Обычный 2 14 205" xfId="10048"/>
    <cellStyle name="Обычный 2 14 206" xfId="10094"/>
    <cellStyle name="Обычный 2 14 207" xfId="10140"/>
    <cellStyle name="Обычный 2 14 208" xfId="10186"/>
    <cellStyle name="Обычный 2 14 209" xfId="10232"/>
    <cellStyle name="Обычный 2 14 21" xfId="1587"/>
    <cellStyle name="Обычный 2 14 210" xfId="10278"/>
    <cellStyle name="Обычный 2 14 211" xfId="10324"/>
    <cellStyle name="Обычный 2 14 212" xfId="10370"/>
    <cellStyle name="Обычный 2 14 213" xfId="10416"/>
    <cellStyle name="Обычный 2 14 214" xfId="10462"/>
    <cellStyle name="Обычный 2 14 215" xfId="10508"/>
    <cellStyle name="Обычный 2 14 216" xfId="10554"/>
    <cellStyle name="Обычный 2 14 217" xfId="10600"/>
    <cellStyle name="Обычный 2 14 218" xfId="10646"/>
    <cellStyle name="Обычный 2 14 219" xfId="10692"/>
    <cellStyle name="Обычный 2 14 22" xfId="1633"/>
    <cellStyle name="Обычный 2 14 220" xfId="10738"/>
    <cellStyle name="Обычный 2 14 221" xfId="10784"/>
    <cellStyle name="Обычный 2 14 222" xfId="10830"/>
    <cellStyle name="Обычный 2 14 223" xfId="10876"/>
    <cellStyle name="Обычный 2 14 224" xfId="10922"/>
    <cellStyle name="Обычный 2 14 225" xfId="10968"/>
    <cellStyle name="Обычный 2 14 226" xfId="11014"/>
    <cellStyle name="Обычный 2 14 227" xfId="11060"/>
    <cellStyle name="Обычный 2 14 228" xfId="11104"/>
    <cellStyle name="Обычный 2 14 229" xfId="11148"/>
    <cellStyle name="Обычный 2 14 23" xfId="1679"/>
    <cellStyle name="Обычный 2 14 230" xfId="11192"/>
    <cellStyle name="Обычный 2 14 231" xfId="11235"/>
    <cellStyle name="Обычный 2 14 232" xfId="11278"/>
    <cellStyle name="Обычный 2 14 233" xfId="11321"/>
    <cellStyle name="Обычный 2 14 234" xfId="11364"/>
    <cellStyle name="Обычный 2 14 235" xfId="11407"/>
    <cellStyle name="Обычный 2 14 236" xfId="11449"/>
    <cellStyle name="Обычный 2 14 237" xfId="11490"/>
    <cellStyle name="Обычный 2 14 238" xfId="11531"/>
    <cellStyle name="Обычный 2 14 239" xfId="11572"/>
    <cellStyle name="Обычный 2 14 24" xfId="1725"/>
    <cellStyle name="Обычный 2 14 240" xfId="11612"/>
    <cellStyle name="Обычный 2 14 241" xfId="11651"/>
    <cellStyle name="Обычный 2 14 242" xfId="11690"/>
    <cellStyle name="Обычный 2 14 243" xfId="11729"/>
    <cellStyle name="Обычный 2 14 244" xfId="11767"/>
    <cellStyle name="Обычный 2 14 245" xfId="11804"/>
    <cellStyle name="Обычный 2 14 246" xfId="11840"/>
    <cellStyle name="Обычный 2 14 247" xfId="11870"/>
    <cellStyle name="Обычный 2 14 25" xfId="1771"/>
    <cellStyle name="Обычный 2 14 26" xfId="1817"/>
    <cellStyle name="Обычный 2 14 27" xfId="1863"/>
    <cellStyle name="Обычный 2 14 28" xfId="1909"/>
    <cellStyle name="Обычный 2 14 29" xfId="1955"/>
    <cellStyle name="Обычный 2 14 3" xfId="730"/>
    <cellStyle name="Обычный 2 14 30" xfId="2001"/>
    <cellStyle name="Обычный 2 14 31" xfId="2047"/>
    <cellStyle name="Обычный 2 14 32" xfId="2093"/>
    <cellStyle name="Обычный 2 14 33" xfId="2139"/>
    <cellStyle name="Обычный 2 14 34" xfId="2185"/>
    <cellStyle name="Обычный 2 14 35" xfId="2231"/>
    <cellStyle name="Обычный 2 14 36" xfId="2277"/>
    <cellStyle name="Обычный 2 14 37" xfId="2323"/>
    <cellStyle name="Обычный 2 14 38" xfId="2369"/>
    <cellStyle name="Обычный 2 14 39" xfId="2415"/>
    <cellStyle name="Обычный 2 14 4" xfId="899"/>
    <cellStyle name="Обычный 2 14 40" xfId="2461"/>
    <cellStyle name="Обычный 2 14 41" xfId="2507"/>
    <cellStyle name="Обычный 2 14 42" xfId="2553"/>
    <cellStyle name="Обычный 2 14 43" xfId="2599"/>
    <cellStyle name="Обычный 2 14 44" xfId="2645"/>
    <cellStyle name="Обычный 2 14 45" xfId="2691"/>
    <cellStyle name="Обычный 2 14 46" xfId="2737"/>
    <cellStyle name="Обычный 2 14 47" xfId="2783"/>
    <cellStyle name="Обычный 2 14 48" xfId="2829"/>
    <cellStyle name="Обычный 2 14 49" xfId="2875"/>
    <cellStyle name="Обычный 2 14 5" xfId="689"/>
    <cellStyle name="Обычный 2 14 50" xfId="2921"/>
    <cellStyle name="Обычный 2 14 51" xfId="2967"/>
    <cellStyle name="Обычный 2 14 52" xfId="3013"/>
    <cellStyle name="Обычный 2 14 53" xfId="3059"/>
    <cellStyle name="Обычный 2 14 54" xfId="3105"/>
    <cellStyle name="Обычный 2 14 55" xfId="3151"/>
    <cellStyle name="Обычный 2 14 56" xfId="3197"/>
    <cellStyle name="Обычный 2 14 57" xfId="3243"/>
    <cellStyle name="Обычный 2 14 58" xfId="3290"/>
    <cellStyle name="Обычный 2 14 59" xfId="3336"/>
    <cellStyle name="Обычный 2 14 6" xfId="944"/>
    <cellStyle name="Обычный 2 14 60" xfId="3382"/>
    <cellStyle name="Обычный 2 14 61" xfId="3428"/>
    <cellStyle name="Обычный 2 14 62" xfId="3474"/>
    <cellStyle name="Обычный 2 14 63" xfId="3520"/>
    <cellStyle name="Обычный 2 14 64" xfId="3566"/>
    <cellStyle name="Обычный 2 14 65" xfId="3612"/>
    <cellStyle name="Обычный 2 14 66" xfId="3658"/>
    <cellStyle name="Обычный 2 14 67" xfId="3704"/>
    <cellStyle name="Обычный 2 14 68" xfId="3750"/>
    <cellStyle name="Обычный 2 14 69" xfId="3796"/>
    <cellStyle name="Обычный 2 14 7" xfId="644"/>
    <cellStyle name="Обычный 2 14 70" xfId="3842"/>
    <cellStyle name="Обычный 2 14 71" xfId="3888"/>
    <cellStyle name="Обычный 2 14 72" xfId="3934"/>
    <cellStyle name="Обычный 2 14 73" xfId="3980"/>
    <cellStyle name="Обычный 2 14 74" xfId="4026"/>
    <cellStyle name="Обычный 2 14 75" xfId="4072"/>
    <cellStyle name="Обычный 2 14 76" xfId="4118"/>
    <cellStyle name="Обычный 2 14 77" xfId="4164"/>
    <cellStyle name="Обычный 2 14 78" xfId="4210"/>
    <cellStyle name="Обычный 2 14 79" xfId="4256"/>
    <cellStyle name="Обычный 2 14 8" xfId="988"/>
    <cellStyle name="Обычный 2 14 80" xfId="4302"/>
    <cellStyle name="Обычный 2 14 81" xfId="4348"/>
    <cellStyle name="Обычный 2 14 82" xfId="4394"/>
    <cellStyle name="Обычный 2 14 83" xfId="4440"/>
    <cellStyle name="Обычный 2 14 84" xfId="4486"/>
    <cellStyle name="Обычный 2 14 85" xfId="4532"/>
    <cellStyle name="Обычный 2 14 86" xfId="4578"/>
    <cellStyle name="Обычный 2 14 87" xfId="4624"/>
    <cellStyle name="Обычный 2 14 88" xfId="4670"/>
    <cellStyle name="Обычный 2 14 89" xfId="4716"/>
    <cellStyle name="Обычный 2 14 9" xfId="1036"/>
    <cellStyle name="Обычный 2 14 90" xfId="4762"/>
    <cellStyle name="Обычный 2 14 91" xfId="4808"/>
    <cellStyle name="Обычный 2 14 92" xfId="4854"/>
    <cellStyle name="Обычный 2 14 93" xfId="4900"/>
    <cellStyle name="Обычный 2 14 94" xfId="4946"/>
    <cellStyle name="Обычный 2 14 95" xfId="4992"/>
    <cellStyle name="Обычный 2 14 96" xfId="5038"/>
    <cellStyle name="Обычный 2 14 97" xfId="5084"/>
    <cellStyle name="Обычный 2 14 98" xfId="5130"/>
    <cellStyle name="Обычный 2 14 99" xfId="5176"/>
    <cellStyle name="Обычный 2 140" xfId="351"/>
    <cellStyle name="Обычный 2 141" xfId="352"/>
    <cellStyle name="Обычный 2 142" xfId="353"/>
    <cellStyle name="Обычный 2 143" xfId="354"/>
    <cellStyle name="Обычный 2 144" xfId="355"/>
    <cellStyle name="Обычный 2 145" xfId="356"/>
    <cellStyle name="Обычный 2 146" xfId="357"/>
    <cellStyle name="Обычный 2 147" xfId="358"/>
    <cellStyle name="Обычный 2 148" xfId="359"/>
    <cellStyle name="Обычный 2 149" xfId="360"/>
    <cellStyle name="Обычный 2 15" xfId="199"/>
    <cellStyle name="Обычный 2 15 10" xfId="1067"/>
    <cellStyle name="Обычный 2 15 100" xfId="5209"/>
    <cellStyle name="Обычный 2 15 101" xfId="5255"/>
    <cellStyle name="Обычный 2 15 102" xfId="5301"/>
    <cellStyle name="Обычный 2 15 103" xfId="5347"/>
    <cellStyle name="Обычный 2 15 104" xfId="5393"/>
    <cellStyle name="Обычный 2 15 105" xfId="5439"/>
    <cellStyle name="Обычный 2 15 106" xfId="5485"/>
    <cellStyle name="Обычный 2 15 107" xfId="5531"/>
    <cellStyle name="Обычный 2 15 108" xfId="5577"/>
    <cellStyle name="Обычный 2 15 109" xfId="5623"/>
    <cellStyle name="Обычный 2 15 11" xfId="1115"/>
    <cellStyle name="Обычный 2 15 110" xfId="5669"/>
    <cellStyle name="Обычный 2 15 111" xfId="5715"/>
    <cellStyle name="Обычный 2 15 112" xfId="5761"/>
    <cellStyle name="Обычный 2 15 113" xfId="5807"/>
    <cellStyle name="Обычный 2 15 114" xfId="5853"/>
    <cellStyle name="Обычный 2 15 115" xfId="5899"/>
    <cellStyle name="Обычный 2 15 116" xfId="5945"/>
    <cellStyle name="Обычный 2 15 117" xfId="5991"/>
    <cellStyle name="Обычный 2 15 118" xfId="6037"/>
    <cellStyle name="Обычный 2 15 119" xfId="6083"/>
    <cellStyle name="Обычный 2 15 12" xfId="1159"/>
    <cellStyle name="Обычный 2 15 120" xfId="6129"/>
    <cellStyle name="Обычный 2 15 121" xfId="6175"/>
    <cellStyle name="Обычный 2 15 122" xfId="6221"/>
    <cellStyle name="Обычный 2 15 123" xfId="6267"/>
    <cellStyle name="Обычный 2 15 124" xfId="6313"/>
    <cellStyle name="Обычный 2 15 125" xfId="6359"/>
    <cellStyle name="Обычный 2 15 126" xfId="6405"/>
    <cellStyle name="Обычный 2 15 127" xfId="6451"/>
    <cellStyle name="Обычный 2 15 128" xfId="6497"/>
    <cellStyle name="Обычный 2 15 129" xfId="6543"/>
    <cellStyle name="Обычный 2 15 13" xfId="1206"/>
    <cellStyle name="Обычный 2 15 130" xfId="6589"/>
    <cellStyle name="Обычный 2 15 131" xfId="6635"/>
    <cellStyle name="Обычный 2 15 132" xfId="6681"/>
    <cellStyle name="Обычный 2 15 133" xfId="6727"/>
    <cellStyle name="Обычный 2 15 134" xfId="6773"/>
    <cellStyle name="Обычный 2 15 135" xfId="6817"/>
    <cellStyle name="Обычный 2 15 136" xfId="6863"/>
    <cellStyle name="Обычный 2 15 137" xfId="6907"/>
    <cellStyle name="Обычный 2 15 138" xfId="6953"/>
    <cellStyle name="Обычный 2 15 139" xfId="6999"/>
    <cellStyle name="Обычный 2 15 14" xfId="1252"/>
    <cellStyle name="Обычный 2 15 140" xfId="7045"/>
    <cellStyle name="Обычный 2 15 141" xfId="7091"/>
    <cellStyle name="Обычный 2 15 142" xfId="7137"/>
    <cellStyle name="Обычный 2 15 143" xfId="7183"/>
    <cellStyle name="Обычный 2 15 144" xfId="7229"/>
    <cellStyle name="Обычный 2 15 145" xfId="7275"/>
    <cellStyle name="Обычный 2 15 146" xfId="7321"/>
    <cellStyle name="Обычный 2 15 147" xfId="7367"/>
    <cellStyle name="Обычный 2 15 148" xfId="7413"/>
    <cellStyle name="Обычный 2 15 149" xfId="7459"/>
    <cellStyle name="Обычный 2 15 15" xfId="1298"/>
    <cellStyle name="Обычный 2 15 150" xfId="7505"/>
    <cellStyle name="Обычный 2 15 151" xfId="7551"/>
    <cellStyle name="Обычный 2 15 152" xfId="7597"/>
    <cellStyle name="Обычный 2 15 153" xfId="7643"/>
    <cellStyle name="Обычный 2 15 154" xfId="7683"/>
    <cellStyle name="Обычный 2 15 155" xfId="7740"/>
    <cellStyle name="Обычный 2 15 156" xfId="7777"/>
    <cellStyle name="Обычный 2 15 157" xfId="7831"/>
    <cellStyle name="Обычный 2 15 158" xfId="7869"/>
    <cellStyle name="Обычный 2 15 159" xfId="7919"/>
    <cellStyle name="Обычный 2 15 16" xfId="1344"/>
    <cellStyle name="Обычный 2 15 160" xfId="7965"/>
    <cellStyle name="Обычный 2 15 161" xfId="8011"/>
    <cellStyle name="Обычный 2 15 162" xfId="8057"/>
    <cellStyle name="Обычный 2 15 163" xfId="8103"/>
    <cellStyle name="Обычный 2 15 164" xfId="8149"/>
    <cellStyle name="Обычный 2 15 165" xfId="8195"/>
    <cellStyle name="Обычный 2 15 166" xfId="8241"/>
    <cellStyle name="Обычный 2 15 167" xfId="8287"/>
    <cellStyle name="Обычный 2 15 168" xfId="8333"/>
    <cellStyle name="Обычный 2 15 169" xfId="8379"/>
    <cellStyle name="Обычный 2 15 17" xfId="1390"/>
    <cellStyle name="Обычный 2 15 170" xfId="8425"/>
    <cellStyle name="Обычный 2 15 171" xfId="8471"/>
    <cellStyle name="Обычный 2 15 172" xfId="8517"/>
    <cellStyle name="Обычный 2 15 173" xfId="8563"/>
    <cellStyle name="Обычный 2 15 174" xfId="8609"/>
    <cellStyle name="Обычный 2 15 175" xfId="8655"/>
    <cellStyle name="Обычный 2 15 176" xfId="8701"/>
    <cellStyle name="Обычный 2 15 177" xfId="8747"/>
    <cellStyle name="Обычный 2 15 178" xfId="8793"/>
    <cellStyle name="Обычный 2 15 179" xfId="8839"/>
    <cellStyle name="Обычный 2 15 18" xfId="1436"/>
    <cellStyle name="Обычный 2 15 180" xfId="8885"/>
    <cellStyle name="Обычный 2 15 181" xfId="8931"/>
    <cellStyle name="Обычный 2 15 182" xfId="8977"/>
    <cellStyle name="Обычный 2 15 183" xfId="9023"/>
    <cellStyle name="Обычный 2 15 184" xfId="9069"/>
    <cellStyle name="Обычный 2 15 185" xfId="9115"/>
    <cellStyle name="Обычный 2 15 186" xfId="9161"/>
    <cellStyle name="Обычный 2 15 187" xfId="9207"/>
    <cellStyle name="Обычный 2 15 188" xfId="9253"/>
    <cellStyle name="Обычный 2 15 189" xfId="9299"/>
    <cellStyle name="Обычный 2 15 19" xfId="1482"/>
    <cellStyle name="Обычный 2 15 190" xfId="9345"/>
    <cellStyle name="Обычный 2 15 191" xfId="9391"/>
    <cellStyle name="Обычный 2 15 192" xfId="9437"/>
    <cellStyle name="Обычный 2 15 193" xfId="9483"/>
    <cellStyle name="Обычный 2 15 194" xfId="9529"/>
    <cellStyle name="Обычный 2 15 195" xfId="9575"/>
    <cellStyle name="Обычный 2 15 196" xfId="9621"/>
    <cellStyle name="Обычный 2 15 197" xfId="9667"/>
    <cellStyle name="Обычный 2 15 198" xfId="9713"/>
    <cellStyle name="Обычный 2 15 199" xfId="9759"/>
    <cellStyle name="Обычный 2 15 2" xfId="361"/>
    <cellStyle name="Обычный 2 15 20" xfId="1528"/>
    <cellStyle name="Обычный 2 15 200" xfId="9805"/>
    <cellStyle name="Обычный 2 15 201" xfId="9851"/>
    <cellStyle name="Обычный 2 15 202" xfId="9897"/>
    <cellStyle name="Обычный 2 15 203" xfId="9943"/>
    <cellStyle name="Обычный 2 15 204" xfId="9989"/>
    <cellStyle name="Обычный 2 15 205" xfId="10035"/>
    <cellStyle name="Обычный 2 15 206" xfId="10081"/>
    <cellStyle name="Обычный 2 15 207" xfId="10127"/>
    <cellStyle name="Обычный 2 15 208" xfId="10173"/>
    <cellStyle name="Обычный 2 15 209" xfId="10219"/>
    <cellStyle name="Обычный 2 15 21" xfId="1574"/>
    <cellStyle name="Обычный 2 15 210" xfId="10265"/>
    <cellStyle name="Обычный 2 15 211" xfId="10311"/>
    <cellStyle name="Обычный 2 15 212" xfId="10357"/>
    <cellStyle name="Обычный 2 15 213" xfId="10403"/>
    <cellStyle name="Обычный 2 15 214" xfId="10449"/>
    <cellStyle name="Обычный 2 15 215" xfId="10495"/>
    <cellStyle name="Обычный 2 15 216" xfId="10541"/>
    <cellStyle name="Обычный 2 15 217" xfId="10587"/>
    <cellStyle name="Обычный 2 15 218" xfId="10633"/>
    <cellStyle name="Обычный 2 15 219" xfId="10679"/>
    <cellStyle name="Обычный 2 15 22" xfId="1620"/>
    <cellStyle name="Обычный 2 15 220" xfId="10725"/>
    <cellStyle name="Обычный 2 15 221" xfId="10771"/>
    <cellStyle name="Обычный 2 15 222" xfId="10817"/>
    <cellStyle name="Обычный 2 15 223" xfId="10863"/>
    <cellStyle name="Обычный 2 15 224" xfId="10909"/>
    <cellStyle name="Обычный 2 15 225" xfId="10955"/>
    <cellStyle name="Обычный 2 15 226" xfId="11001"/>
    <cellStyle name="Обычный 2 15 227" xfId="11047"/>
    <cellStyle name="Обычный 2 15 228" xfId="11091"/>
    <cellStyle name="Обычный 2 15 229" xfId="11135"/>
    <cellStyle name="Обычный 2 15 23" xfId="1666"/>
    <cellStyle name="Обычный 2 15 230" xfId="11179"/>
    <cellStyle name="Обычный 2 15 231" xfId="11223"/>
    <cellStyle name="Обычный 2 15 232" xfId="11266"/>
    <cellStyle name="Обычный 2 15 233" xfId="11309"/>
    <cellStyle name="Обычный 2 15 234" xfId="11352"/>
    <cellStyle name="Обычный 2 15 235" xfId="11395"/>
    <cellStyle name="Обычный 2 15 236" xfId="11437"/>
    <cellStyle name="Обычный 2 15 237" xfId="11479"/>
    <cellStyle name="Обычный 2 15 238" xfId="11520"/>
    <cellStyle name="Обычный 2 15 239" xfId="11561"/>
    <cellStyle name="Обычный 2 15 24" xfId="1712"/>
    <cellStyle name="Обычный 2 15 240" xfId="11602"/>
    <cellStyle name="Обычный 2 15 241" xfId="11642"/>
    <cellStyle name="Обычный 2 15 242" xfId="11681"/>
    <cellStyle name="Обычный 2 15 243" xfId="11720"/>
    <cellStyle name="Обычный 2 15 244" xfId="11758"/>
    <cellStyle name="Обычный 2 15 245" xfId="11795"/>
    <cellStyle name="Обычный 2 15 246" xfId="11832"/>
    <cellStyle name="Обычный 2 15 247" xfId="11867"/>
    <cellStyle name="Обычный 2 15 25" xfId="1758"/>
    <cellStyle name="Обычный 2 15 26" xfId="1804"/>
    <cellStyle name="Обычный 2 15 27" xfId="1850"/>
    <cellStyle name="Обычный 2 15 28" xfId="1896"/>
    <cellStyle name="Обычный 2 15 29" xfId="1942"/>
    <cellStyle name="Обычный 2 15 3" xfId="741"/>
    <cellStyle name="Обычный 2 15 30" xfId="1988"/>
    <cellStyle name="Обычный 2 15 31" xfId="2034"/>
    <cellStyle name="Обычный 2 15 32" xfId="2080"/>
    <cellStyle name="Обычный 2 15 33" xfId="2126"/>
    <cellStyle name="Обычный 2 15 34" xfId="2172"/>
    <cellStyle name="Обычный 2 15 35" xfId="2218"/>
    <cellStyle name="Обычный 2 15 36" xfId="2264"/>
    <cellStyle name="Обычный 2 15 37" xfId="2310"/>
    <cellStyle name="Обычный 2 15 38" xfId="2356"/>
    <cellStyle name="Обычный 2 15 39" xfId="2402"/>
    <cellStyle name="Обычный 2 15 4" xfId="888"/>
    <cellStyle name="Обычный 2 15 40" xfId="2448"/>
    <cellStyle name="Обычный 2 15 41" xfId="2494"/>
    <cellStyle name="Обычный 2 15 42" xfId="2540"/>
    <cellStyle name="Обычный 2 15 43" xfId="2586"/>
    <cellStyle name="Обычный 2 15 44" xfId="2632"/>
    <cellStyle name="Обычный 2 15 45" xfId="2678"/>
    <cellStyle name="Обычный 2 15 46" xfId="2724"/>
    <cellStyle name="Обычный 2 15 47" xfId="2770"/>
    <cellStyle name="Обычный 2 15 48" xfId="2816"/>
    <cellStyle name="Обычный 2 15 49" xfId="2862"/>
    <cellStyle name="Обычный 2 15 5" xfId="701"/>
    <cellStyle name="Обычный 2 15 50" xfId="2908"/>
    <cellStyle name="Обычный 2 15 51" xfId="2954"/>
    <cellStyle name="Обычный 2 15 52" xfId="3000"/>
    <cellStyle name="Обычный 2 15 53" xfId="3046"/>
    <cellStyle name="Обычный 2 15 54" xfId="3092"/>
    <cellStyle name="Обычный 2 15 55" xfId="3138"/>
    <cellStyle name="Обычный 2 15 56" xfId="3184"/>
    <cellStyle name="Обычный 2 15 57" xfId="3230"/>
    <cellStyle name="Обычный 2 15 58" xfId="3277"/>
    <cellStyle name="Обычный 2 15 59" xfId="3323"/>
    <cellStyle name="Обычный 2 15 6" xfId="931"/>
    <cellStyle name="Обычный 2 15 60" xfId="3369"/>
    <cellStyle name="Обычный 2 15 61" xfId="3415"/>
    <cellStyle name="Обычный 2 15 62" xfId="3461"/>
    <cellStyle name="Обычный 2 15 63" xfId="3507"/>
    <cellStyle name="Обычный 2 15 64" xfId="3553"/>
    <cellStyle name="Обычный 2 15 65" xfId="3599"/>
    <cellStyle name="Обычный 2 15 66" xfId="3645"/>
    <cellStyle name="Обычный 2 15 67" xfId="3691"/>
    <cellStyle name="Обычный 2 15 68" xfId="3737"/>
    <cellStyle name="Обычный 2 15 69" xfId="3783"/>
    <cellStyle name="Обычный 2 15 7" xfId="657"/>
    <cellStyle name="Обычный 2 15 70" xfId="3829"/>
    <cellStyle name="Обычный 2 15 71" xfId="3875"/>
    <cellStyle name="Обычный 2 15 72" xfId="3921"/>
    <cellStyle name="Обычный 2 15 73" xfId="3967"/>
    <cellStyle name="Обычный 2 15 74" xfId="4013"/>
    <cellStyle name="Обычный 2 15 75" xfId="4059"/>
    <cellStyle name="Обычный 2 15 76" xfId="4105"/>
    <cellStyle name="Обычный 2 15 77" xfId="4151"/>
    <cellStyle name="Обычный 2 15 78" xfId="4197"/>
    <cellStyle name="Обычный 2 15 79" xfId="4243"/>
    <cellStyle name="Обычный 2 15 8" xfId="975"/>
    <cellStyle name="Обычный 2 15 80" xfId="4289"/>
    <cellStyle name="Обычный 2 15 81" xfId="4335"/>
    <cellStyle name="Обычный 2 15 82" xfId="4381"/>
    <cellStyle name="Обычный 2 15 83" xfId="4427"/>
    <cellStyle name="Обычный 2 15 84" xfId="4473"/>
    <cellStyle name="Обычный 2 15 85" xfId="4519"/>
    <cellStyle name="Обычный 2 15 86" xfId="4565"/>
    <cellStyle name="Обычный 2 15 87" xfId="4611"/>
    <cellStyle name="Обычный 2 15 88" xfId="4657"/>
    <cellStyle name="Обычный 2 15 89" xfId="4703"/>
    <cellStyle name="Обычный 2 15 9" xfId="1023"/>
    <cellStyle name="Обычный 2 15 90" xfId="4749"/>
    <cellStyle name="Обычный 2 15 91" xfId="4795"/>
    <cellStyle name="Обычный 2 15 92" xfId="4841"/>
    <cellStyle name="Обычный 2 15 93" xfId="4887"/>
    <cellStyle name="Обычный 2 15 94" xfId="4933"/>
    <cellStyle name="Обычный 2 15 95" xfId="4979"/>
    <cellStyle name="Обычный 2 15 96" xfId="5025"/>
    <cellStyle name="Обычный 2 15 97" xfId="5071"/>
    <cellStyle name="Обычный 2 15 98" xfId="5117"/>
    <cellStyle name="Обычный 2 15 99" xfId="5163"/>
    <cellStyle name="Обычный 2 150" xfId="362"/>
    <cellStyle name="Обычный 2 151" xfId="363"/>
    <cellStyle name="Обычный 2 152" xfId="364"/>
    <cellStyle name="Обычный 2 153" xfId="365"/>
    <cellStyle name="Обычный 2 154" xfId="366"/>
    <cellStyle name="Обычный 2 155" xfId="367"/>
    <cellStyle name="Обычный 2 156" xfId="368"/>
    <cellStyle name="Обычный 2 157" xfId="369"/>
    <cellStyle name="Обычный 2 158" xfId="370"/>
    <cellStyle name="Обычный 2 159" xfId="371"/>
    <cellStyle name="Обычный 2 16" xfId="178"/>
    <cellStyle name="Обычный 2 16 10" xfId="976"/>
    <cellStyle name="Обычный 2 16 100" xfId="5118"/>
    <cellStyle name="Обычный 2 16 101" xfId="5164"/>
    <cellStyle name="Обычный 2 16 102" xfId="5210"/>
    <cellStyle name="Обычный 2 16 103" xfId="5256"/>
    <cellStyle name="Обычный 2 16 104" xfId="5302"/>
    <cellStyle name="Обычный 2 16 105" xfId="5348"/>
    <cellStyle name="Обычный 2 16 106" xfId="5394"/>
    <cellStyle name="Обычный 2 16 107" xfId="5440"/>
    <cellStyle name="Обычный 2 16 108" xfId="5486"/>
    <cellStyle name="Обычный 2 16 109" xfId="5532"/>
    <cellStyle name="Обычный 2 16 11" xfId="1024"/>
    <cellStyle name="Обычный 2 16 110" xfId="5578"/>
    <cellStyle name="Обычный 2 16 111" xfId="5624"/>
    <cellStyle name="Обычный 2 16 112" xfId="5670"/>
    <cellStyle name="Обычный 2 16 113" xfId="5716"/>
    <cellStyle name="Обычный 2 16 114" xfId="5762"/>
    <cellStyle name="Обычный 2 16 115" xfId="5808"/>
    <cellStyle name="Обычный 2 16 116" xfId="5854"/>
    <cellStyle name="Обычный 2 16 117" xfId="5900"/>
    <cellStyle name="Обычный 2 16 118" xfId="5946"/>
    <cellStyle name="Обычный 2 16 119" xfId="5992"/>
    <cellStyle name="Обычный 2 16 12" xfId="1068"/>
    <cellStyle name="Обычный 2 16 120" xfId="6038"/>
    <cellStyle name="Обычный 2 16 121" xfId="6084"/>
    <cellStyle name="Обычный 2 16 122" xfId="6130"/>
    <cellStyle name="Обычный 2 16 123" xfId="6176"/>
    <cellStyle name="Обычный 2 16 124" xfId="6222"/>
    <cellStyle name="Обычный 2 16 125" xfId="6268"/>
    <cellStyle name="Обычный 2 16 126" xfId="6314"/>
    <cellStyle name="Обычный 2 16 127" xfId="6360"/>
    <cellStyle name="Обычный 2 16 128" xfId="6406"/>
    <cellStyle name="Обычный 2 16 129" xfId="6452"/>
    <cellStyle name="Обычный 2 16 13" xfId="1116"/>
    <cellStyle name="Обычный 2 16 130" xfId="6498"/>
    <cellStyle name="Обычный 2 16 131" xfId="6544"/>
    <cellStyle name="Обычный 2 16 132" xfId="6590"/>
    <cellStyle name="Обычный 2 16 133" xfId="6636"/>
    <cellStyle name="Обычный 2 16 134" xfId="6682"/>
    <cellStyle name="Обычный 2 16 135" xfId="6728"/>
    <cellStyle name="Обычный 2 16 136" xfId="6774"/>
    <cellStyle name="Обычный 2 16 137" xfId="6818"/>
    <cellStyle name="Обычный 2 16 138" xfId="6864"/>
    <cellStyle name="Обычный 2 16 139" xfId="6908"/>
    <cellStyle name="Обычный 2 16 14" xfId="1160"/>
    <cellStyle name="Обычный 2 16 140" xfId="6954"/>
    <cellStyle name="Обычный 2 16 141" xfId="7000"/>
    <cellStyle name="Обычный 2 16 142" xfId="7046"/>
    <cellStyle name="Обычный 2 16 143" xfId="7092"/>
    <cellStyle name="Обычный 2 16 144" xfId="7138"/>
    <cellStyle name="Обычный 2 16 145" xfId="7184"/>
    <cellStyle name="Обычный 2 16 146" xfId="7230"/>
    <cellStyle name="Обычный 2 16 147" xfId="7276"/>
    <cellStyle name="Обычный 2 16 148" xfId="7322"/>
    <cellStyle name="Обычный 2 16 149" xfId="7368"/>
    <cellStyle name="Обычный 2 16 15" xfId="1207"/>
    <cellStyle name="Обычный 2 16 150" xfId="7414"/>
    <cellStyle name="Обычный 2 16 151" xfId="7460"/>
    <cellStyle name="Обычный 2 16 152" xfId="7506"/>
    <cellStyle name="Обычный 2 16 153" xfId="7552"/>
    <cellStyle name="Обычный 2 16 154" xfId="7590"/>
    <cellStyle name="Обычный 2 16 155" xfId="7650"/>
    <cellStyle name="Обычный 2 16 156" xfId="7685"/>
    <cellStyle name="Обычный 2 16 157" xfId="7742"/>
    <cellStyle name="Обычный 2 16 158" xfId="7778"/>
    <cellStyle name="Обычный 2 16 159" xfId="7832"/>
    <cellStyle name="Обычный 2 16 16" xfId="1253"/>
    <cellStyle name="Обычный 2 16 160" xfId="7870"/>
    <cellStyle name="Обычный 2 16 161" xfId="7920"/>
    <cellStyle name="Обычный 2 16 162" xfId="7966"/>
    <cellStyle name="Обычный 2 16 163" xfId="8012"/>
    <cellStyle name="Обычный 2 16 164" xfId="8058"/>
    <cellStyle name="Обычный 2 16 165" xfId="8104"/>
    <cellStyle name="Обычный 2 16 166" xfId="8150"/>
    <cellStyle name="Обычный 2 16 167" xfId="8196"/>
    <cellStyle name="Обычный 2 16 168" xfId="8242"/>
    <cellStyle name="Обычный 2 16 169" xfId="8288"/>
    <cellStyle name="Обычный 2 16 17" xfId="1299"/>
    <cellStyle name="Обычный 2 16 170" xfId="8334"/>
    <cellStyle name="Обычный 2 16 171" xfId="8380"/>
    <cellStyle name="Обычный 2 16 172" xfId="8426"/>
    <cellStyle name="Обычный 2 16 173" xfId="8472"/>
    <cellStyle name="Обычный 2 16 174" xfId="8518"/>
    <cellStyle name="Обычный 2 16 175" xfId="8564"/>
    <cellStyle name="Обычный 2 16 176" xfId="8610"/>
    <cellStyle name="Обычный 2 16 177" xfId="8656"/>
    <cellStyle name="Обычный 2 16 178" xfId="8702"/>
    <cellStyle name="Обычный 2 16 179" xfId="8748"/>
    <cellStyle name="Обычный 2 16 18" xfId="1345"/>
    <cellStyle name="Обычный 2 16 180" xfId="8794"/>
    <cellStyle name="Обычный 2 16 181" xfId="8840"/>
    <cellStyle name="Обычный 2 16 182" xfId="8886"/>
    <cellStyle name="Обычный 2 16 183" xfId="8932"/>
    <cellStyle name="Обычный 2 16 184" xfId="8978"/>
    <cellStyle name="Обычный 2 16 185" xfId="9024"/>
    <cellStyle name="Обычный 2 16 186" xfId="9070"/>
    <cellStyle name="Обычный 2 16 187" xfId="9116"/>
    <cellStyle name="Обычный 2 16 188" xfId="9162"/>
    <cellStyle name="Обычный 2 16 189" xfId="9208"/>
    <cellStyle name="Обычный 2 16 19" xfId="1391"/>
    <cellStyle name="Обычный 2 16 190" xfId="9254"/>
    <cellStyle name="Обычный 2 16 191" xfId="9300"/>
    <cellStyle name="Обычный 2 16 192" xfId="9346"/>
    <cellStyle name="Обычный 2 16 193" xfId="9392"/>
    <cellStyle name="Обычный 2 16 194" xfId="9438"/>
    <cellStyle name="Обычный 2 16 195" xfId="9484"/>
    <cellStyle name="Обычный 2 16 196" xfId="9530"/>
    <cellStyle name="Обычный 2 16 197" xfId="9576"/>
    <cellStyle name="Обычный 2 16 198" xfId="9622"/>
    <cellStyle name="Обычный 2 16 199" xfId="9668"/>
    <cellStyle name="Обычный 2 16 2" xfId="372"/>
    <cellStyle name="Обычный 2 16 20" xfId="1437"/>
    <cellStyle name="Обычный 2 16 200" xfId="9714"/>
    <cellStyle name="Обычный 2 16 201" xfId="9760"/>
    <cellStyle name="Обычный 2 16 202" xfId="9806"/>
    <cellStyle name="Обычный 2 16 203" xfId="9852"/>
    <cellStyle name="Обычный 2 16 204" xfId="9898"/>
    <cellStyle name="Обычный 2 16 205" xfId="9944"/>
    <cellStyle name="Обычный 2 16 206" xfId="9990"/>
    <cellStyle name="Обычный 2 16 207" xfId="10036"/>
    <cellStyle name="Обычный 2 16 208" xfId="10082"/>
    <cellStyle name="Обычный 2 16 209" xfId="10128"/>
    <cellStyle name="Обычный 2 16 21" xfId="1483"/>
    <cellStyle name="Обычный 2 16 210" xfId="10174"/>
    <cellStyle name="Обычный 2 16 211" xfId="10220"/>
    <cellStyle name="Обычный 2 16 212" xfId="10266"/>
    <cellStyle name="Обычный 2 16 213" xfId="10312"/>
    <cellStyle name="Обычный 2 16 214" xfId="10358"/>
    <cellStyle name="Обычный 2 16 215" xfId="10404"/>
    <cellStyle name="Обычный 2 16 216" xfId="10450"/>
    <cellStyle name="Обычный 2 16 217" xfId="10496"/>
    <cellStyle name="Обычный 2 16 218" xfId="10542"/>
    <cellStyle name="Обычный 2 16 219" xfId="10588"/>
    <cellStyle name="Обычный 2 16 22" xfId="1529"/>
    <cellStyle name="Обычный 2 16 220" xfId="10634"/>
    <cellStyle name="Обычный 2 16 221" xfId="10680"/>
    <cellStyle name="Обычный 2 16 222" xfId="10726"/>
    <cellStyle name="Обычный 2 16 223" xfId="10772"/>
    <cellStyle name="Обычный 2 16 224" xfId="10818"/>
    <cellStyle name="Обычный 2 16 225" xfId="10864"/>
    <cellStyle name="Обычный 2 16 226" xfId="10910"/>
    <cellStyle name="Обычный 2 16 227" xfId="10956"/>
    <cellStyle name="Обычный 2 16 228" xfId="11002"/>
    <cellStyle name="Обычный 2 16 229" xfId="11048"/>
    <cellStyle name="Обычный 2 16 23" xfId="1575"/>
    <cellStyle name="Обычный 2 16 230" xfId="11092"/>
    <cellStyle name="Обычный 2 16 231" xfId="11136"/>
    <cellStyle name="Обычный 2 16 232" xfId="11180"/>
    <cellStyle name="Обычный 2 16 233" xfId="11224"/>
    <cellStyle name="Обычный 2 16 234" xfId="11267"/>
    <cellStyle name="Обычный 2 16 235" xfId="11310"/>
    <cellStyle name="Обычный 2 16 236" xfId="11353"/>
    <cellStyle name="Обычный 2 16 237" xfId="11396"/>
    <cellStyle name="Обычный 2 16 238" xfId="11438"/>
    <cellStyle name="Обычный 2 16 239" xfId="11480"/>
    <cellStyle name="Обычный 2 16 24" xfId="1621"/>
    <cellStyle name="Обычный 2 16 240" xfId="11521"/>
    <cellStyle name="Обычный 2 16 241" xfId="11562"/>
    <cellStyle name="Обычный 2 16 242" xfId="11603"/>
    <cellStyle name="Обычный 2 16 243" xfId="11643"/>
    <cellStyle name="Обычный 2 16 244" xfId="11682"/>
    <cellStyle name="Обычный 2 16 245" xfId="11721"/>
    <cellStyle name="Обычный 2 16 246" xfId="11759"/>
    <cellStyle name="Обычный 2 16 247" xfId="11796"/>
    <cellStyle name="Обычный 2 16 25" xfId="1667"/>
    <cellStyle name="Обычный 2 16 26" xfId="1713"/>
    <cellStyle name="Обычный 2 16 27" xfId="1759"/>
    <cellStyle name="Обычный 2 16 28" xfId="1805"/>
    <cellStyle name="Обычный 2 16 29" xfId="1851"/>
    <cellStyle name="Обычный 2 16 3" xfId="752"/>
    <cellStyle name="Обычный 2 16 30" xfId="1897"/>
    <cellStyle name="Обычный 2 16 31" xfId="1943"/>
    <cellStyle name="Обычный 2 16 32" xfId="1989"/>
    <cellStyle name="Обычный 2 16 33" xfId="2035"/>
    <cellStyle name="Обычный 2 16 34" xfId="2081"/>
    <cellStyle name="Обычный 2 16 35" xfId="2127"/>
    <cellStyle name="Обычный 2 16 36" xfId="2173"/>
    <cellStyle name="Обычный 2 16 37" xfId="2219"/>
    <cellStyle name="Обычный 2 16 38" xfId="2265"/>
    <cellStyle name="Обычный 2 16 39" xfId="2311"/>
    <cellStyle name="Обычный 2 16 4" xfId="852"/>
    <cellStyle name="Обычный 2 16 40" xfId="2357"/>
    <cellStyle name="Обычный 2 16 41" xfId="2403"/>
    <cellStyle name="Обычный 2 16 42" xfId="2449"/>
    <cellStyle name="Обычный 2 16 43" xfId="2495"/>
    <cellStyle name="Обычный 2 16 44" xfId="2541"/>
    <cellStyle name="Обычный 2 16 45" xfId="2587"/>
    <cellStyle name="Обычный 2 16 46" xfId="2633"/>
    <cellStyle name="Обычный 2 16 47" xfId="2679"/>
    <cellStyle name="Обычный 2 16 48" xfId="2725"/>
    <cellStyle name="Обычный 2 16 49" xfId="2771"/>
    <cellStyle name="Обычный 2 16 5" xfId="740"/>
    <cellStyle name="Обычный 2 16 50" xfId="2817"/>
    <cellStyle name="Обычный 2 16 51" xfId="2863"/>
    <cellStyle name="Обычный 2 16 52" xfId="2909"/>
    <cellStyle name="Обычный 2 16 53" xfId="2955"/>
    <cellStyle name="Обычный 2 16 54" xfId="3001"/>
    <cellStyle name="Обычный 2 16 55" xfId="3047"/>
    <cellStyle name="Обычный 2 16 56" xfId="3093"/>
    <cellStyle name="Обычный 2 16 57" xfId="3139"/>
    <cellStyle name="Обычный 2 16 58" xfId="3185"/>
    <cellStyle name="Обычный 2 16 59" xfId="3231"/>
    <cellStyle name="Обычный 2 16 6" xfId="889"/>
    <cellStyle name="Обычный 2 16 60" xfId="3278"/>
    <cellStyle name="Обычный 2 16 61" xfId="3324"/>
    <cellStyle name="Обычный 2 16 62" xfId="3370"/>
    <cellStyle name="Обычный 2 16 63" xfId="3416"/>
    <cellStyle name="Обычный 2 16 64" xfId="3462"/>
    <cellStyle name="Обычный 2 16 65" xfId="3508"/>
    <cellStyle name="Обычный 2 16 66" xfId="3554"/>
    <cellStyle name="Обычный 2 16 67" xfId="3600"/>
    <cellStyle name="Обычный 2 16 68" xfId="3646"/>
    <cellStyle name="Обычный 2 16 69" xfId="3692"/>
    <cellStyle name="Обычный 2 16 7" xfId="700"/>
    <cellStyle name="Обычный 2 16 70" xfId="3738"/>
    <cellStyle name="Обычный 2 16 71" xfId="3784"/>
    <cellStyle name="Обычный 2 16 72" xfId="3830"/>
    <cellStyle name="Обычный 2 16 73" xfId="3876"/>
    <cellStyle name="Обычный 2 16 74" xfId="3922"/>
    <cellStyle name="Обычный 2 16 75" xfId="3968"/>
    <cellStyle name="Обычный 2 16 76" xfId="4014"/>
    <cellStyle name="Обычный 2 16 77" xfId="4060"/>
    <cellStyle name="Обычный 2 16 78" xfId="4106"/>
    <cellStyle name="Обычный 2 16 79" xfId="4152"/>
    <cellStyle name="Обычный 2 16 8" xfId="930"/>
    <cellStyle name="Обычный 2 16 80" xfId="4198"/>
    <cellStyle name="Обычный 2 16 81" xfId="4244"/>
    <cellStyle name="Обычный 2 16 82" xfId="4290"/>
    <cellStyle name="Обычный 2 16 83" xfId="4336"/>
    <cellStyle name="Обычный 2 16 84" xfId="4382"/>
    <cellStyle name="Обычный 2 16 85" xfId="4428"/>
    <cellStyle name="Обычный 2 16 86" xfId="4474"/>
    <cellStyle name="Обычный 2 16 87" xfId="4520"/>
    <cellStyle name="Обычный 2 16 88" xfId="4566"/>
    <cellStyle name="Обычный 2 16 89" xfId="4612"/>
    <cellStyle name="Обычный 2 16 9" xfId="655"/>
    <cellStyle name="Обычный 2 16 90" xfId="4658"/>
    <cellStyle name="Обычный 2 16 91" xfId="4704"/>
    <cellStyle name="Обычный 2 16 92" xfId="4750"/>
    <cellStyle name="Обычный 2 16 93" xfId="4796"/>
    <cellStyle name="Обычный 2 16 94" xfId="4842"/>
    <cellStyle name="Обычный 2 16 95" xfId="4888"/>
    <cellStyle name="Обычный 2 16 96" xfId="4934"/>
    <cellStyle name="Обычный 2 16 97" xfId="4980"/>
    <cellStyle name="Обычный 2 16 98" xfId="5026"/>
    <cellStyle name="Обычный 2 16 99" xfId="5072"/>
    <cellStyle name="Обычный 2 160" xfId="373"/>
    <cellStyle name="Обычный 2 161" xfId="374"/>
    <cellStyle name="Обычный 2 162" xfId="375"/>
    <cellStyle name="Обычный 2 163" xfId="376"/>
    <cellStyle name="Обычный 2 164" xfId="377"/>
    <cellStyle name="Обычный 2 165" xfId="378"/>
    <cellStyle name="Обычный 2 166" xfId="379"/>
    <cellStyle name="Обычный 2 167" xfId="380"/>
    <cellStyle name="Обычный 2 168" xfId="381"/>
    <cellStyle name="Обычный 2 169" xfId="382"/>
    <cellStyle name="Обычный 2 17" xfId="197"/>
    <cellStyle name="Обычный 2 17 10" xfId="925"/>
    <cellStyle name="Обычный 2 17 100" xfId="5021"/>
    <cellStyle name="Обычный 2 17 101" xfId="5067"/>
    <cellStyle name="Обычный 2 17 102" xfId="5113"/>
    <cellStyle name="Обычный 2 17 103" xfId="5159"/>
    <cellStyle name="Обычный 2 17 104" xfId="5205"/>
    <cellStyle name="Обычный 2 17 105" xfId="5251"/>
    <cellStyle name="Обычный 2 17 106" xfId="5297"/>
    <cellStyle name="Обычный 2 17 107" xfId="5343"/>
    <cellStyle name="Обычный 2 17 108" xfId="5389"/>
    <cellStyle name="Обычный 2 17 109" xfId="5435"/>
    <cellStyle name="Обычный 2 17 11" xfId="659"/>
    <cellStyle name="Обычный 2 17 110" xfId="5481"/>
    <cellStyle name="Обычный 2 17 111" xfId="5527"/>
    <cellStyle name="Обычный 2 17 112" xfId="5573"/>
    <cellStyle name="Обычный 2 17 113" xfId="5619"/>
    <cellStyle name="Обычный 2 17 114" xfId="5665"/>
    <cellStyle name="Обычный 2 17 115" xfId="5711"/>
    <cellStyle name="Обычный 2 17 116" xfId="5757"/>
    <cellStyle name="Обычный 2 17 117" xfId="5803"/>
    <cellStyle name="Обычный 2 17 118" xfId="5849"/>
    <cellStyle name="Обычный 2 17 119" xfId="5895"/>
    <cellStyle name="Обычный 2 17 12" xfId="970"/>
    <cellStyle name="Обычный 2 17 120" xfId="5941"/>
    <cellStyle name="Обычный 2 17 121" xfId="5987"/>
    <cellStyle name="Обычный 2 17 122" xfId="6033"/>
    <cellStyle name="Обычный 2 17 123" xfId="6079"/>
    <cellStyle name="Обычный 2 17 124" xfId="6125"/>
    <cellStyle name="Обычный 2 17 125" xfId="6171"/>
    <cellStyle name="Обычный 2 17 126" xfId="6217"/>
    <cellStyle name="Обычный 2 17 127" xfId="6263"/>
    <cellStyle name="Обычный 2 17 128" xfId="6309"/>
    <cellStyle name="Обычный 2 17 129" xfId="6355"/>
    <cellStyle name="Обычный 2 17 13" xfId="1019"/>
    <cellStyle name="Обычный 2 17 130" xfId="6401"/>
    <cellStyle name="Обычный 2 17 131" xfId="6447"/>
    <cellStyle name="Обычный 2 17 132" xfId="6493"/>
    <cellStyle name="Обычный 2 17 133" xfId="6539"/>
    <cellStyle name="Обычный 2 17 134" xfId="6585"/>
    <cellStyle name="Обычный 2 17 135" xfId="6631"/>
    <cellStyle name="Обычный 2 17 136" xfId="6677"/>
    <cellStyle name="Обычный 2 17 137" xfId="6723"/>
    <cellStyle name="Обычный 2 17 138" xfId="6769"/>
    <cellStyle name="Обычный 2 17 139" xfId="6813"/>
    <cellStyle name="Обычный 2 17 14" xfId="1062"/>
    <cellStyle name="Обычный 2 17 140" xfId="6859"/>
    <cellStyle name="Обычный 2 17 141" xfId="6903"/>
    <cellStyle name="Обычный 2 17 142" xfId="6949"/>
    <cellStyle name="Обычный 2 17 143" xfId="6995"/>
    <cellStyle name="Обычный 2 17 144" xfId="7041"/>
    <cellStyle name="Обычный 2 17 145" xfId="7087"/>
    <cellStyle name="Обычный 2 17 146" xfId="7133"/>
    <cellStyle name="Обычный 2 17 147" xfId="7179"/>
    <cellStyle name="Обычный 2 17 148" xfId="7225"/>
    <cellStyle name="Обычный 2 17 149" xfId="7271"/>
    <cellStyle name="Обычный 2 17 15" xfId="1111"/>
    <cellStyle name="Обычный 2 17 150" xfId="7317"/>
    <cellStyle name="Обычный 2 17 151" xfId="7363"/>
    <cellStyle name="Обычный 2 17 152" xfId="7409"/>
    <cellStyle name="Обычный 2 17 153" xfId="7455"/>
    <cellStyle name="Обычный 2 17 154" xfId="7418"/>
    <cellStyle name="Обычный 2 17 155" xfId="7556"/>
    <cellStyle name="Обычный 2 17 156" xfId="7512"/>
    <cellStyle name="Обычный 2 17 157" xfId="7645"/>
    <cellStyle name="Обычный 2 17 158" xfId="7604"/>
    <cellStyle name="Обычный 2 17 159" xfId="7735"/>
    <cellStyle name="Обычный 2 17 16" xfId="1155"/>
    <cellStyle name="Обычный 2 17 160" xfId="7772"/>
    <cellStyle name="Обычный 2 17 161" xfId="7827"/>
    <cellStyle name="Обычный 2 17 162" xfId="7865"/>
    <cellStyle name="Обычный 2 17 163" xfId="7915"/>
    <cellStyle name="Обычный 2 17 164" xfId="7961"/>
    <cellStyle name="Обычный 2 17 165" xfId="8007"/>
    <cellStyle name="Обычный 2 17 166" xfId="8053"/>
    <cellStyle name="Обычный 2 17 167" xfId="8099"/>
    <cellStyle name="Обычный 2 17 168" xfId="8145"/>
    <cellStyle name="Обычный 2 17 169" xfId="8191"/>
    <cellStyle name="Обычный 2 17 17" xfId="1202"/>
    <cellStyle name="Обычный 2 17 170" xfId="8237"/>
    <cellStyle name="Обычный 2 17 171" xfId="8283"/>
    <cellStyle name="Обычный 2 17 172" xfId="8329"/>
    <cellStyle name="Обычный 2 17 173" xfId="8375"/>
    <cellStyle name="Обычный 2 17 174" xfId="8421"/>
    <cellStyle name="Обычный 2 17 175" xfId="8467"/>
    <cellStyle name="Обычный 2 17 176" xfId="8513"/>
    <cellStyle name="Обычный 2 17 177" xfId="8559"/>
    <cellStyle name="Обычный 2 17 178" xfId="8605"/>
    <cellStyle name="Обычный 2 17 179" xfId="8651"/>
    <cellStyle name="Обычный 2 17 18" xfId="1248"/>
    <cellStyle name="Обычный 2 17 180" xfId="8697"/>
    <cellStyle name="Обычный 2 17 181" xfId="8743"/>
    <cellStyle name="Обычный 2 17 182" xfId="8789"/>
    <cellStyle name="Обычный 2 17 183" xfId="8835"/>
    <cellStyle name="Обычный 2 17 184" xfId="8881"/>
    <cellStyle name="Обычный 2 17 185" xfId="8927"/>
    <cellStyle name="Обычный 2 17 186" xfId="8973"/>
    <cellStyle name="Обычный 2 17 187" xfId="9019"/>
    <cellStyle name="Обычный 2 17 188" xfId="9065"/>
    <cellStyle name="Обычный 2 17 189" xfId="9111"/>
    <cellStyle name="Обычный 2 17 19" xfId="1294"/>
    <cellStyle name="Обычный 2 17 190" xfId="9157"/>
    <cellStyle name="Обычный 2 17 191" xfId="9203"/>
    <cellStyle name="Обычный 2 17 192" xfId="9249"/>
    <cellStyle name="Обычный 2 17 193" xfId="9295"/>
    <cellStyle name="Обычный 2 17 194" xfId="9341"/>
    <cellStyle name="Обычный 2 17 195" xfId="9387"/>
    <cellStyle name="Обычный 2 17 196" xfId="9433"/>
    <cellStyle name="Обычный 2 17 197" xfId="9479"/>
    <cellStyle name="Обычный 2 17 198" xfId="9525"/>
    <cellStyle name="Обычный 2 17 199" xfId="9571"/>
    <cellStyle name="Обычный 2 17 2" xfId="383"/>
    <cellStyle name="Обычный 2 17 20" xfId="1340"/>
    <cellStyle name="Обычный 2 17 200" xfId="9617"/>
    <cellStyle name="Обычный 2 17 201" xfId="9663"/>
    <cellStyle name="Обычный 2 17 202" xfId="9709"/>
    <cellStyle name="Обычный 2 17 203" xfId="9755"/>
    <cellStyle name="Обычный 2 17 204" xfId="9801"/>
    <cellStyle name="Обычный 2 17 205" xfId="9847"/>
    <cellStyle name="Обычный 2 17 206" xfId="9893"/>
    <cellStyle name="Обычный 2 17 207" xfId="9939"/>
    <cellStyle name="Обычный 2 17 208" xfId="9985"/>
    <cellStyle name="Обычный 2 17 209" xfId="10031"/>
    <cellStyle name="Обычный 2 17 21" xfId="1386"/>
    <cellStyle name="Обычный 2 17 210" xfId="10077"/>
    <cellStyle name="Обычный 2 17 211" xfId="10123"/>
    <cellStyle name="Обычный 2 17 212" xfId="10169"/>
    <cellStyle name="Обычный 2 17 213" xfId="10215"/>
    <cellStyle name="Обычный 2 17 214" xfId="10261"/>
    <cellStyle name="Обычный 2 17 215" xfId="10307"/>
    <cellStyle name="Обычный 2 17 216" xfId="10353"/>
    <cellStyle name="Обычный 2 17 217" xfId="10399"/>
    <cellStyle name="Обычный 2 17 218" xfId="10445"/>
    <cellStyle name="Обычный 2 17 219" xfId="10491"/>
    <cellStyle name="Обычный 2 17 22" xfId="1432"/>
    <cellStyle name="Обычный 2 17 220" xfId="10537"/>
    <cellStyle name="Обычный 2 17 221" xfId="10583"/>
    <cellStyle name="Обычный 2 17 222" xfId="10629"/>
    <cellStyle name="Обычный 2 17 223" xfId="10675"/>
    <cellStyle name="Обычный 2 17 224" xfId="10721"/>
    <cellStyle name="Обычный 2 17 225" xfId="10767"/>
    <cellStyle name="Обычный 2 17 226" xfId="10813"/>
    <cellStyle name="Обычный 2 17 227" xfId="10859"/>
    <cellStyle name="Обычный 2 17 228" xfId="10905"/>
    <cellStyle name="Обычный 2 17 229" xfId="10951"/>
    <cellStyle name="Обычный 2 17 23" xfId="1478"/>
    <cellStyle name="Обычный 2 17 230" xfId="10997"/>
    <cellStyle name="Обычный 2 17 231" xfId="11043"/>
    <cellStyle name="Обычный 2 17 232" xfId="11087"/>
    <cellStyle name="Обычный 2 17 233" xfId="11131"/>
    <cellStyle name="Обычный 2 17 234" xfId="11175"/>
    <cellStyle name="Обычный 2 17 235" xfId="11219"/>
    <cellStyle name="Обычный 2 17 236" xfId="11262"/>
    <cellStyle name="Обычный 2 17 237" xfId="11305"/>
    <cellStyle name="Обычный 2 17 238" xfId="11348"/>
    <cellStyle name="Обычный 2 17 239" xfId="11391"/>
    <cellStyle name="Обычный 2 17 24" xfId="1524"/>
    <cellStyle name="Обычный 2 17 240" xfId="11434"/>
    <cellStyle name="Обычный 2 17 241" xfId="11476"/>
    <cellStyle name="Обычный 2 17 242" xfId="11517"/>
    <cellStyle name="Обычный 2 17 243" xfId="11558"/>
    <cellStyle name="Обычный 2 17 244" xfId="11599"/>
    <cellStyle name="Обычный 2 17 245" xfId="11639"/>
    <cellStyle name="Обычный 2 17 246" xfId="11678"/>
    <cellStyle name="Обычный 2 17 247" xfId="11717"/>
    <cellStyle name="Обычный 2 17 25" xfId="1570"/>
    <cellStyle name="Обычный 2 17 26" xfId="1616"/>
    <cellStyle name="Обычный 2 17 27" xfId="1662"/>
    <cellStyle name="Обычный 2 17 28" xfId="1708"/>
    <cellStyle name="Обычный 2 17 29" xfId="1754"/>
    <cellStyle name="Обычный 2 17 3" xfId="763"/>
    <cellStyle name="Обычный 2 17 30" xfId="1800"/>
    <cellStyle name="Обычный 2 17 31" xfId="1846"/>
    <cellStyle name="Обычный 2 17 32" xfId="1892"/>
    <cellStyle name="Обычный 2 17 33" xfId="1938"/>
    <cellStyle name="Обычный 2 17 34" xfId="1984"/>
    <cellStyle name="Обычный 2 17 35" xfId="2030"/>
    <cellStyle name="Обычный 2 17 36" xfId="2076"/>
    <cellStyle name="Обычный 2 17 37" xfId="2122"/>
    <cellStyle name="Обычный 2 17 38" xfId="2168"/>
    <cellStyle name="Обычный 2 17 39" xfId="2214"/>
    <cellStyle name="Обычный 2 17 4" xfId="840"/>
    <cellStyle name="Обычный 2 17 40" xfId="2260"/>
    <cellStyle name="Обычный 2 17 41" xfId="2306"/>
    <cellStyle name="Обычный 2 17 42" xfId="2352"/>
    <cellStyle name="Обычный 2 17 43" xfId="2398"/>
    <cellStyle name="Обычный 2 17 44" xfId="2444"/>
    <cellStyle name="Обычный 2 17 45" xfId="2490"/>
    <cellStyle name="Обычный 2 17 46" xfId="2536"/>
    <cellStyle name="Обычный 2 17 47" xfId="2582"/>
    <cellStyle name="Обычный 2 17 48" xfId="2628"/>
    <cellStyle name="Обычный 2 17 49" xfId="2674"/>
    <cellStyle name="Обычный 2 17 5" xfId="754"/>
    <cellStyle name="Обычный 2 17 50" xfId="2720"/>
    <cellStyle name="Обычный 2 17 51" xfId="2766"/>
    <cellStyle name="Обычный 2 17 52" xfId="2812"/>
    <cellStyle name="Обычный 2 17 53" xfId="2858"/>
    <cellStyle name="Обычный 2 17 54" xfId="2904"/>
    <cellStyle name="Обычный 2 17 55" xfId="2950"/>
    <cellStyle name="Обычный 2 17 56" xfId="2996"/>
    <cellStyle name="Обычный 2 17 57" xfId="3042"/>
    <cellStyle name="Обычный 2 17 58" xfId="3088"/>
    <cellStyle name="Обычный 2 17 59" xfId="3134"/>
    <cellStyle name="Обычный 2 17 6" xfId="849"/>
    <cellStyle name="Обычный 2 17 60" xfId="3180"/>
    <cellStyle name="Обычный 2 17 61" xfId="3226"/>
    <cellStyle name="Обычный 2 17 62" xfId="3273"/>
    <cellStyle name="Обычный 2 17 63" xfId="3319"/>
    <cellStyle name="Обычный 2 17 64" xfId="3365"/>
    <cellStyle name="Обычный 2 17 65" xfId="3411"/>
    <cellStyle name="Обычный 2 17 66" xfId="3457"/>
    <cellStyle name="Обычный 2 17 67" xfId="3503"/>
    <cellStyle name="Обычный 2 17 68" xfId="3549"/>
    <cellStyle name="Обычный 2 17 69" xfId="3595"/>
    <cellStyle name="Обычный 2 17 7" xfId="744"/>
    <cellStyle name="Обычный 2 17 70" xfId="3641"/>
    <cellStyle name="Обычный 2 17 71" xfId="3687"/>
    <cellStyle name="Обычный 2 17 72" xfId="3733"/>
    <cellStyle name="Обычный 2 17 73" xfId="3779"/>
    <cellStyle name="Обычный 2 17 74" xfId="3825"/>
    <cellStyle name="Обычный 2 17 75" xfId="3871"/>
    <cellStyle name="Обычный 2 17 76" xfId="3917"/>
    <cellStyle name="Обычный 2 17 77" xfId="3963"/>
    <cellStyle name="Обычный 2 17 78" xfId="4009"/>
    <cellStyle name="Обычный 2 17 79" xfId="4055"/>
    <cellStyle name="Обычный 2 17 8" xfId="882"/>
    <cellStyle name="Обычный 2 17 80" xfId="4101"/>
    <cellStyle name="Обычный 2 17 81" xfId="4147"/>
    <cellStyle name="Обычный 2 17 82" xfId="4193"/>
    <cellStyle name="Обычный 2 17 83" xfId="4239"/>
    <cellStyle name="Обычный 2 17 84" xfId="4285"/>
    <cellStyle name="Обычный 2 17 85" xfId="4331"/>
    <cellStyle name="Обычный 2 17 86" xfId="4377"/>
    <cellStyle name="Обычный 2 17 87" xfId="4423"/>
    <cellStyle name="Обычный 2 17 88" xfId="4469"/>
    <cellStyle name="Обычный 2 17 89" xfId="4515"/>
    <cellStyle name="Обычный 2 17 9" xfId="702"/>
    <cellStyle name="Обычный 2 17 90" xfId="4561"/>
    <cellStyle name="Обычный 2 17 91" xfId="4607"/>
    <cellStyle name="Обычный 2 17 92" xfId="4653"/>
    <cellStyle name="Обычный 2 17 93" xfId="4699"/>
    <cellStyle name="Обычный 2 17 94" xfId="4745"/>
    <cellStyle name="Обычный 2 17 95" xfId="4791"/>
    <cellStyle name="Обычный 2 17 96" xfId="4837"/>
    <cellStyle name="Обычный 2 17 97" xfId="4883"/>
    <cellStyle name="Обычный 2 17 98" xfId="4929"/>
    <cellStyle name="Обычный 2 17 99" xfId="4975"/>
    <cellStyle name="Обычный 2 170" xfId="384"/>
    <cellStyle name="Обычный 2 171" xfId="385"/>
    <cellStyle name="Обычный 2 172" xfId="386"/>
    <cellStyle name="Обычный 2 173" xfId="387"/>
    <cellStyle name="Обычный 2 174" xfId="388"/>
    <cellStyle name="Обычный 2 175" xfId="389"/>
    <cellStyle name="Обычный 2 176" xfId="390"/>
    <cellStyle name="Обычный 2 177" xfId="391"/>
    <cellStyle name="Обычный 2 178" xfId="392"/>
    <cellStyle name="Обычный 2 179" xfId="393"/>
    <cellStyle name="Обычный 2 18" xfId="180"/>
    <cellStyle name="Обычный 2 18 10" xfId="853"/>
    <cellStyle name="Обычный 2 18 100" xfId="4844"/>
    <cellStyle name="Обычный 2 18 101" xfId="4890"/>
    <cellStyle name="Обычный 2 18 102" xfId="4936"/>
    <cellStyle name="Обычный 2 18 103" xfId="4982"/>
    <cellStyle name="Обычный 2 18 104" xfId="5028"/>
    <cellStyle name="Обычный 2 18 105" xfId="5074"/>
    <cellStyle name="Обычный 2 18 106" xfId="5120"/>
    <cellStyle name="Обычный 2 18 107" xfId="5166"/>
    <cellStyle name="Обычный 2 18 108" xfId="5212"/>
    <cellStyle name="Обычный 2 18 109" xfId="5258"/>
    <cellStyle name="Обычный 2 18 11" xfId="737"/>
    <cellStyle name="Обычный 2 18 110" xfId="5304"/>
    <cellStyle name="Обычный 2 18 111" xfId="5350"/>
    <cellStyle name="Обычный 2 18 112" xfId="5396"/>
    <cellStyle name="Обычный 2 18 113" xfId="5442"/>
    <cellStyle name="Обычный 2 18 114" xfId="5488"/>
    <cellStyle name="Обычный 2 18 115" xfId="5534"/>
    <cellStyle name="Обычный 2 18 116" xfId="5580"/>
    <cellStyle name="Обычный 2 18 117" xfId="5626"/>
    <cellStyle name="Обычный 2 18 118" xfId="5672"/>
    <cellStyle name="Обычный 2 18 119" xfId="5718"/>
    <cellStyle name="Обычный 2 18 12" xfId="890"/>
    <cellStyle name="Обычный 2 18 120" xfId="5764"/>
    <cellStyle name="Обычный 2 18 121" xfId="5810"/>
    <cellStyle name="Обычный 2 18 122" xfId="5856"/>
    <cellStyle name="Обычный 2 18 123" xfId="5902"/>
    <cellStyle name="Обычный 2 18 124" xfId="5948"/>
    <cellStyle name="Обычный 2 18 125" xfId="5994"/>
    <cellStyle name="Обычный 2 18 126" xfId="6040"/>
    <cellStyle name="Обычный 2 18 127" xfId="6086"/>
    <cellStyle name="Обычный 2 18 128" xfId="6132"/>
    <cellStyle name="Обычный 2 18 129" xfId="6178"/>
    <cellStyle name="Обычный 2 18 13" xfId="696"/>
    <cellStyle name="Обычный 2 18 130" xfId="6224"/>
    <cellStyle name="Обычный 2 18 131" xfId="6270"/>
    <cellStyle name="Обычный 2 18 132" xfId="6316"/>
    <cellStyle name="Обычный 2 18 133" xfId="6362"/>
    <cellStyle name="Обычный 2 18 134" xfId="6408"/>
    <cellStyle name="Обычный 2 18 135" xfId="6454"/>
    <cellStyle name="Обычный 2 18 136" xfId="6500"/>
    <cellStyle name="Обычный 2 18 137" xfId="6546"/>
    <cellStyle name="Обычный 2 18 138" xfId="6592"/>
    <cellStyle name="Обычный 2 18 139" xfId="6638"/>
    <cellStyle name="Обычный 2 18 14" xfId="933"/>
    <cellStyle name="Обычный 2 18 140" xfId="6684"/>
    <cellStyle name="Обычный 2 18 141" xfId="6730"/>
    <cellStyle name="Обычный 2 18 142" xfId="6776"/>
    <cellStyle name="Обычный 2 18 143" xfId="6820"/>
    <cellStyle name="Обычный 2 18 144" xfId="6866"/>
    <cellStyle name="Обычный 2 18 145" xfId="6910"/>
    <cellStyle name="Обычный 2 18 146" xfId="6956"/>
    <cellStyle name="Обычный 2 18 147" xfId="7002"/>
    <cellStyle name="Обычный 2 18 148" xfId="7048"/>
    <cellStyle name="Обычный 2 18 149" xfId="7094"/>
    <cellStyle name="Обычный 2 18 15" xfId="652"/>
    <cellStyle name="Обычный 2 18 150" xfId="7140"/>
    <cellStyle name="Обычный 2 18 151" xfId="7186"/>
    <cellStyle name="Обычный 2 18 152" xfId="7232"/>
    <cellStyle name="Обычный 2 18 153" xfId="7278"/>
    <cellStyle name="Обычный 2 18 154" xfId="7312"/>
    <cellStyle name="Обычный 2 18 155" xfId="7452"/>
    <cellStyle name="Обычный 2 18 156" xfId="7404"/>
    <cellStyle name="Обычный 2 18 157" xfId="7544"/>
    <cellStyle name="Обычный 2 18 158" xfId="7498"/>
    <cellStyle name="Обычный 2 18 159" xfId="7636"/>
    <cellStyle name="Обычный 2 18 16" xfId="978"/>
    <cellStyle name="Обычный 2 18 160" xfId="7593"/>
    <cellStyle name="Обычный 2 18 161" xfId="7652"/>
    <cellStyle name="Обычный 2 18 162" xfId="7688"/>
    <cellStyle name="Обычный 2 18 163" xfId="7744"/>
    <cellStyle name="Обычный 2 18 164" xfId="7780"/>
    <cellStyle name="Обычный 2 18 165" xfId="7834"/>
    <cellStyle name="Обычный 2 18 166" xfId="7872"/>
    <cellStyle name="Обычный 2 18 167" xfId="7922"/>
    <cellStyle name="Обычный 2 18 168" xfId="7968"/>
    <cellStyle name="Обычный 2 18 169" xfId="8014"/>
    <cellStyle name="Обычный 2 18 17" xfId="1027"/>
    <cellStyle name="Обычный 2 18 170" xfId="8060"/>
    <cellStyle name="Обычный 2 18 171" xfId="8106"/>
    <cellStyle name="Обычный 2 18 172" xfId="8152"/>
    <cellStyle name="Обычный 2 18 173" xfId="8198"/>
    <cellStyle name="Обычный 2 18 174" xfId="8244"/>
    <cellStyle name="Обычный 2 18 175" xfId="8290"/>
    <cellStyle name="Обычный 2 18 176" xfId="8336"/>
    <cellStyle name="Обычный 2 18 177" xfId="8382"/>
    <cellStyle name="Обычный 2 18 178" xfId="8428"/>
    <cellStyle name="Обычный 2 18 179" xfId="8474"/>
    <cellStyle name="Обычный 2 18 18" xfId="1070"/>
    <cellStyle name="Обычный 2 18 180" xfId="8520"/>
    <cellStyle name="Обычный 2 18 181" xfId="8566"/>
    <cellStyle name="Обычный 2 18 182" xfId="8612"/>
    <cellStyle name="Обычный 2 18 183" xfId="8658"/>
    <cellStyle name="Обычный 2 18 184" xfId="8704"/>
    <cellStyle name="Обычный 2 18 185" xfId="8750"/>
    <cellStyle name="Обычный 2 18 186" xfId="8796"/>
    <cellStyle name="Обычный 2 18 187" xfId="8842"/>
    <cellStyle name="Обычный 2 18 188" xfId="8888"/>
    <cellStyle name="Обычный 2 18 189" xfId="8934"/>
    <cellStyle name="Обычный 2 18 19" xfId="1118"/>
    <cellStyle name="Обычный 2 18 190" xfId="8980"/>
    <cellStyle name="Обычный 2 18 191" xfId="9026"/>
    <cellStyle name="Обычный 2 18 192" xfId="9072"/>
    <cellStyle name="Обычный 2 18 193" xfId="9118"/>
    <cellStyle name="Обычный 2 18 194" xfId="9164"/>
    <cellStyle name="Обычный 2 18 195" xfId="9210"/>
    <cellStyle name="Обычный 2 18 196" xfId="9256"/>
    <cellStyle name="Обычный 2 18 197" xfId="9302"/>
    <cellStyle name="Обычный 2 18 198" xfId="9348"/>
    <cellStyle name="Обычный 2 18 199" xfId="9394"/>
    <cellStyle name="Обычный 2 18 2" xfId="394"/>
    <cellStyle name="Обычный 2 18 20" xfId="1162"/>
    <cellStyle name="Обычный 2 18 200" xfId="9440"/>
    <cellStyle name="Обычный 2 18 201" xfId="9486"/>
    <cellStyle name="Обычный 2 18 202" xfId="9532"/>
    <cellStyle name="Обычный 2 18 203" xfId="9578"/>
    <cellStyle name="Обычный 2 18 204" xfId="9624"/>
    <cellStyle name="Обычный 2 18 205" xfId="9670"/>
    <cellStyle name="Обычный 2 18 206" xfId="9716"/>
    <cellStyle name="Обычный 2 18 207" xfId="9762"/>
    <cellStyle name="Обычный 2 18 208" xfId="9808"/>
    <cellStyle name="Обычный 2 18 209" xfId="9854"/>
    <cellStyle name="Обычный 2 18 21" xfId="1209"/>
    <cellStyle name="Обычный 2 18 210" xfId="9900"/>
    <cellStyle name="Обычный 2 18 211" xfId="9946"/>
    <cellStyle name="Обычный 2 18 212" xfId="9992"/>
    <cellStyle name="Обычный 2 18 213" xfId="10038"/>
    <cellStyle name="Обычный 2 18 214" xfId="10084"/>
    <cellStyle name="Обычный 2 18 215" xfId="10130"/>
    <cellStyle name="Обычный 2 18 216" xfId="10176"/>
    <cellStyle name="Обычный 2 18 217" xfId="10222"/>
    <cellStyle name="Обычный 2 18 218" xfId="10268"/>
    <cellStyle name="Обычный 2 18 219" xfId="10314"/>
    <cellStyle name="Обычный 2 18 22" xfId="1255"/>
    <cellStyle name="Обычный 2 18 220" xfId="10360"/>
    <cellStyle name="Обычный 2 18 221" xfId="10406"/>
    <cellStyle name="Обычный 2 18 222" xfId="10452"/>
    <cellStyle name="Обычный 2 18 223" xfId="10498"/>
    <cellStyle name="Обычный 2 18 224" xfId="10544"/>
    <cellStyle name="Обычный 2 18 225" xfId="10590"/>
    <cellStyle name="Обычный 2 18 226" xfId="10636"/>
    <cellStyle name="Обычный 2 18 227" xfId="10682"/>
    <cellStyle name="Обычный 2 18 228" xfId="10728"/>
    <cellStyle name="Обычный 2 18 229" xfId="10774"/>
    <cellStyle name="Обычный 2 18 23" xfId="1301"/>
    <cellStyle name="Обычный 2 18 230" xfId="10820"/>
    <cellStyle name="Обычный 2 18 231" xfId="10866"/>
    <cellStyle name="Обычный 2 18 232" xfId="10912"/>
    <cellStyle name="Обычный 2 18 233" xfId="10958"/>
    <cellStyle name="Обычный 2 18 234" xfId="11004"/>
    <cellStyle name="Обычный 2 18 235" xfId="11050"/>
    <cellStyle name="Обычный 2 18 236" xfId="11094"/>
    <cellStyle name="Обычный 2 18 237" xfId="11138"/>
    <cellStyle name="Обычный 2 18 238" xfId="11182"/>
    <cellStyle name="Обычный 2 18 239" xfId="11225"/>
    <cellStyle name="Обычный 2 18 24" xfId="1347"/>
    <cellStyle name="Обычный 2 18 240" xfId="11268"/>
    <cellStyle name="Обычный 2 18 241" xfId="11311"/>
    <cellStyle name="Обычный 2 18 242" xfId="11354"/>
    <cellStyle name="Обычный 2 18 243" xfId="11397"/>
    <cellStyle name="Обычный 2 18 244" xfId="11439"/>
    <cellStyle name="Обычный 2 18 245" xfId="11481"/>
    <cellStyle name="Обычный 2 18 246" xfId="11522"/>
    <cellStyle name="Обычный 2 18 247" xfId="11563"/>
    <cellStyle name="Обычный 2 18 25" xfId="1393"/>
    <cellStyle name="Обычный 2 18 26" xfId="1439"/>
    <cellStyle name="Обычный 2 18 27" xfId="1485"/>
    <cellStyle name="Обычный 2 18 28" xfId="1531"/>
    <cellStyle name="Обычный 2 18 29" xfId="1577"/>
    <cellStyle name="Обычный 2 18 3" xfId="774"/>
    <cellStyle name="Обычный 2 18 30" xfId="1623"/>
    <cellStyle name="Обычный 2 18 31" xfId="1669"/>
    <cellStyle name="Обычный 2 18 32" xfId="1715"/>
    <cellStyle name="Обычный 2 18 33" xfId="1761"/>
    <cellStyle name="Обычный 2 18 34" xfId="1807"/>
    <cellStyle name="Обычный 2 18 35" xfId="1853"/>
    <cellStyle name="Обычный 2 18 36" xfId="1899"/>
    <cellStyle name="Обычный 2 18 37" xfId="1945"/>
    <cellStyle name="Обычный 2 18 38" xfId="1991"/>
    <cellStyle name="Обычный 2 18 39" xfId="2037"/>
    <cellStyle name="Обычный 2 18 4" xfId="827"/>
    <cellStyle name="Обычный 2 18 40" xfId="2083"/>
    <cellStyle name="Обычный 2 18 41" xfId="2129"/>
    <cellStyle name="Обычный 2 18 42" xfId="2175"/>
    <cellStyle name="Обычный 2 18 43" xfId="2221"/>
    <cellStyle name="Обычный 2 18 44" xfId="2267"/>
    <cellStyle name="Обычный 2 18 45" xfId="2313"/>
    <cellStyle name="Обычный 2 18 46" xfId="2359"/>
    <cellStyle name="Обычный 2 18 47" xfId="2405"/>
    <cellStyle name="Обычный 2 18 48" xfId="2451"/>
    <cellStyle name="Обычный 2 18 49" xfId="2497"/>
    <cellStyle name="Обычный 2 18 5" xfId="768"/>
    <cellStyle name="Обычный 2 18 50" xfId="2543"/>
    <cellStyle name="Обычный 2 18 51" xfId="2589"/>
    <cellStyle name="Обычный 2 18 52" xfId="2635"/>
    <cellStyle name="Обычный 2 18 53" xfId="2681"/>
    <cellStyle name="Обычный 2 18 54" xfId="2727"/>
    <cellStyle name="Обычный 2 18 55" xfId="2773"/>
    <cellStyle name="Обычный 2 18 56" xfId="2819"/>
    <cellStyle name="Обычный 2 18 57" xfId="2865"/>
    <cellStyle name="Обычный 2 18 58" xfId="2911"/>
    <cellStyle name="Обычный 2 18 59" xfId="2957"/>
    <cellStyle name="Обычный 2 18 6" xfId="834"/>
    <cellStyle name="Обычный 2 18 60" xfId="3003"/>
    <cellStyle name="Обычный 2 18 61" xfId="3049"/>
    <cellStyle name="Обычный 2 18 62" xfId="3095"/>
    <cellStyle name="Обычный 2 18 63" xfId="3141"/>
    <cellStyle name="Обычный 2 18 64" xfId="3187"/>
    <cellStyle name="Обычный 2 18 65" xfId="3233"/>
    <cellStyle name="Обычный 2 18 66" xfId="3280"/>
    <cellStyle name="Обычный 2 18 67" xfId="3326"/>
    <cellStyle name="Обычный 2 18 68" xfId="3372"/>
    <cellStyle name="Обычный 2 18 69" xfId="3418"/>
    <cellStyle name="Обычный 2 18 7" xfId="760"/>
    <cellStyle name="Обычный 2 18 70" xfId="3464"/>
    <cellStyle name="Обычный 2 18 71" xfId="3510"/>
    <cellStyle name="Обычный 2 18 72" xfId="3556"/>
    <cellStyle name="Обычный 2 18 73" xfId="3602"/>
    <cellStyle name="Обычный 2 18 74" xfId="3648"/>
    <cellStyle name="Обычный 2 18 75" xfId="3694"/>
    <cellStyle name="Обычный 2 18 76" xfId="3740"/>
    <cellStyle name="Обычный 2 18 77" xfId="3786"/>
    <cellStyle name="Обычный 2 18 78" xfId="3832"/>
    <cellStyle name="Обычный 2 18 79" xfId="3878"/>
    <cellStyle name="Обычный 2 18 8" xfId="842"/>
    <cellStyle name="Обычный 2 18 80" xfId="3924"/>
    <cellStyle name="Обычный 2 18 81" xfId="3970"/>
    <cellStyle name="Обычный 2 18 82" xfId="4016"/>
    <cellStyle name="Обычный 2 18 83" xfId="4062"/>
    <cellStyle name="Обычный 2 18 84" xfId="4108"/>
    <cellStyle name="Обычный 2 18 85" xfId="4154"/>
    <cellStyle name="Обычный 2 18 86" xfId="4200"/>
    <cellStyle name="Обычный 2 18 87" xfId="4246"/>
    <cellStyle name="Обычный 2 18 88" xfId="4292"/>
    <cellStyle name="Обычный 2 18 89" xfId="4338"/>
    <cellStyle name="Обычный 2 18 9" xfId="749"/>
    <cellStyle name="Обычный 2 18 90" xfId="4384"/>
    <cellStyle name="Обычный 2 18 91" xfId="4430"/>
    <cellStyle name="Обычный 2 18 92" xfId="4476"/>
    <cellStyle name="Обычный 2 18 93" xfId="4522"/>
    <cellStyle name="Обычный 2 18 94" xfId="4568"/>
    <cellStyle name="Обычный 2 18 95" xfId="4614"/>
    <cellStyle name="Обычный 2 18 96" xfId="4660"/>
    <cellStyle name="Обычный 2 18 97" xfId="4706"/>
    <cellStyle name="Обычный 2 18 98" xfId="4752"/>
    <cellStyle name="Обычный 2 18 99" xfId="4798"/>
    <cellStyle name="Обычный 2 180" xfId="395"/>
    <cellStyle name="Обычный 2 181" xfId="396"/>
    <cellStyle name="Обычный 2 182" xfId="397"/>
    <cellStyle name="Обычный 2 183" xfId="398"/>
    <cellStyle name="Обычный 2 184" xfId="399"/>
    <cellStyle name="Обычный 2 185" xfId="400"/>
    <cellStyle name="Обычный 2 186" xfId="401"/>
    <cellStyle name="Обычный 2 187" xfId="402"/>
    <cellStyle name="Обычный 2 188" xfId="403"/>
    <cellStyle name="Обычный 2 189" xfId="404"/>
    <cellStyle name="Обычный 2 19" xfId="195"/>
    <cellStyle name="Обычный 2 19 10" xfId="831"/>
    <cellStyle name="Обычный 2 19 100" xfId="4656"/>
    <cellStyle name="Обычный 2 19 101" xfId="4702"/>
    <cellStyle name="Обычный 2 19 102" xfId="4748"/>
    <cellStyle name="Обычный 2 19 103" xfId="4794"/>
    <cellStyle name="Обычный 2 19 104" xfId="4840"/>
    <cellStyle name="Обычный 2 19 105" xfId="4886"/>
    <cellStyle name="Обычный 2 19 106" xfId="4932"/>
    <cellStyle name="Обычный 2 19 107" xfId="4978"/>
    <cellStyle name="Обычный 2 19 108" xfId="5024"/>
    <cellStyle name="Обычный 2 19 109" xfId="5070"/>
    <cellStyle name="Обычный 2 19 11" xfId="761"/>
    <cellStyle name="Обычный 2 19 110" xfId="5116"/>
    <cellStyle name="Обычный 2 19 111" xfId="5162"/>
    <cellStyle name="Обычный 2 19 112" xfId="5208"/>
    <cellStyle name="Обычный 2 19 113" xfId="5254"/>
    <cellStyle name="Обычный 2 19 114" xfId="5300"/>
    <cellStyle name="Обычный 2 19 115" xfId="5346"/>
    <cellStyle name="Обычный 2 19 116" xfId="5392"/>
    <cellStyle name="Обычный 2 19 117" xfId="5438"/>
    <cellStyle name="Обычный 2 19 118" xfId="5484"/>
    <cellStyle name="Обычный 2 19 119" xfId="5530"/>
    <cellStyle name="Обычный 2 19 12" xfId="838"/>
    <cellStyle name="Обычный 2 19 120" xfId="5576"/>
    <cellStyle name="Обычный 2 19 121" xfId="5622"/>
    <cellStyle name="Обычный 2 19 122" xfId="5668"/>
    <cellStyle name="Обычный 2 19 123" xfId="5714"/>
    <cellStyle name="Обычный 2 19 124" xfId="5760"/>
    <cellStyle name="Обычный 2 19 125" xfId="5806"/>
    <cellStyle name="Обычный 2 19 126" xfId="5852"/>
    <cellStyle name="Обычный 2 19 127" xfId="5898"/>
    <cellStyle name="Обычный 2 19 128" xfId="5944"/>
    <cellStyle name="Обычный 2 19 129" xfId="5990"/>
    <cellStyle name="Обычный 2 19 13" xfId="751"/>
    <cellStyle name="Обычный 2 19 130" xfId="6036"/>
    <cellStyle name="Обычный 2 19 131" xfId="6082"/>
    <cellStyle name="Обычный 2 19 132" xfId="6128"/>
    <cellStyle name="Обычный 2 19 133" xfId="6174"/>
    <cellStyle name="Обычный 2 19 134" xfId="6220"/>
    <cellStyle name="Обычный 2 19 135" xfId="6266"/>
    <cellStyle name="Обычный 2 19 136" xfId="6312"/>
    <cellStyle name="Обычный 2 19 137" xfId="6358"/>
    <cellStyle name="Обычный 2 19 138" xfId="6404"/>
    <cellStyle name="Обычный 2 19 139" xfId="6450"/>
    <cellStyle name="Обычный 2 19 14" xfId="847"/>
    <cellStyle name="Обычный 2 19 140" xfId="6496"/>
    <cellStyle name="Обычный 2 19 141" xfId="6542"/>
    <cellStyle name="Обычный 2 19 142" xfId="6588"/>
    <cellStyle name="Обычный 2 19 143" xfId="6634"/>
    <cellStyle name="Обычный 2 19 144" xfId="6680"/>
    <cellStyle name="Обычный 2 19 145" xfId="6726"/>
    <cellStyle name="Обычный 2 19 146" xfId="6772"/>
    <cellStyle name="Обычный 2 19 147" xfId="6816"/>
    <cellStyle name="Обычный 2 19 148" xfId="6862"/>
    <cellStyle name="Обычный 2 19 149" xfId="6906"/>
    <cellStyle name="Обычный 2 19 15" xfId="739"/>
    <cellStyle name="Обычный 2 19 150" xfId="6952"/>
    <cellStyle name="Обычный 2 19 151" xfId="6998"/>
    <cellStyle name="Обычный 2 19 152" xfId="7044"/>
    <cellStyle name="Обычный 2 19 153" xfId="7090"/>
    <cellStyle name="Обычный 2 19 154" xfId="7038"/>
    <cellStyle name="Обычный 2 19 155" xfId="7268"/>
    <cellStyle name="Обычный 2 19 156" xfId="7136"/>
    <cellStyle name="Обычный 2 19 157" xfId="7360"/>
    <cellStyle name="Обычный 2 19 158" xfId="7231"/>
    <cellStyle name="Обычный 2 19 159" xfId="7374"/>
    <cellStyle name="Обычный 2 19 16" xfId="884"/>
    <cellStyle name="Обычный 2 19 160" xfId="7324"/>
    <cellStyle name="Обычный 2 19 161" xfId="7466"/>
    <cellStyle name="Обычный 2 19 162" xfId="7420"/>
    <cellStyle name="Обычный 2 19 163" xfId="7558"/>
    <cellStyle name="Обычный 2 19 164" xfId="7588"/>
    <cellStyle name="Обычный 2 19 165" xfId="7648"/>
    <cellStyle name="Обычный 2 19 166" xfId="7682"/>
    <cellStyle name="Обычный 2 19 167" xfId="7738"/>
    <cellStyle name="Обычный 2 19 168" xfId="7775"/>
    <cellStyle name="Обычный 2 19 169" xfId="7830"/>
    <cellStyle name="Обычный 2 19 17" xfId="699"/>
    <cellStyle name="Обычный 2 19 170" xfId="7868"/>
    <cellStyle name="Обычный 2 19 171" xfId="7918"/>
    <cellStyle name="Обычный 2 19 172" xfId="7964"/>
    <cellStyle name="Обычный 2 19 173" xfId="8010"/>
    <cellStyle name="Обычный 2 19 174" xfId="8056"/>
    <cellStyle name="Обычный 2 19 175" xfId="8102"/>
    <cellStyle name="Обычный 2 19 176" xfId="8148"/>
    <cellStyle name="Обычный 2 19 177" xfId="8194"/>
    <cellStyle name="Обычный 2 19 178" xfId="8240"/>
    <cellStyle name="Обычный 2 19 179" xfId="8286"/>
    <cellStyle name="Обычный 2 19 18" xfId="927"/>
    <cellStyle name="Обычный 2 19 180" xfId="8332"/>
    <cellStyle name="Обычный 2 19 181" xfId="8378"/>
    <cellStyle name="Обычный 2 19 182" xfId="8424"/>
    <cellStyle name="Обычный 2 19 183" xfId="8470"/>
    <cellStyle name="Обычный 2 19 184" xfId="8516"/>
    <cellStyle name="Обычный 2 19 185" xfId="8562"/>
    <cellStyle name="Обычный 2 19 186" xfId="8608"/>
    <cellStyle name="Обычный 2 19 187" xfId="8654"/>
    <cellStyle name="Обычный 2 19 188" xfId="8700"/>
    <cellStyle name="Обычный 2 19 189" xfId="8746"/>
    <cellStyle name="Обычный 2 19 19" xfId="656"/>
    <cellStyle name="Обычный 2 19 190" xfId="8792"/>
    <cellStyle name="Обычный 2 19 191" xfId="8838"/>
    <cellStyle name="Обычный 2 19 192" xfId="8884"/>
    <cellStyle name="Обычный 2 19 193" xfId="8930"/>
    <cellStyle name="Обычный 2 19 194" xfId="8976"/>
    <cellStyle name="Обычный 2 19 195" xfId="9022"/>
    <cellStyle name="Обычный 2 19 196" xfId="9068"/>
    <cellStyle name="Обычный 2 19 197" xfId="9114"/>
    <cellStyle name="Обычный 2 19 198" xfId="9160"/>
    <cellStyle name="Обычный 2 19 199" xfId="9206"/>
    <cellStyle name="Обычный 2 19 2" xfId="405"/>
    <cellStyle name="Обычный 2 19 20" xfId="974"/>
    <cellStyle name="Обычный 2 19 200" xfId="9252"/>
    <cellStyle name="Обычный 2 19 201" xfId="9298"/>
    <cellStyle name="Обычный 2 19 202" xfId="9344"/>
    <cellStyle name="Обычный 2 19 203" xfId="9390"/>
    <cellStyle name="Обычный 2 19 204" xfId="9436"/>
    <cellStyle name="Обычный 2 19 205" xfId="9482"/>
    <cellStyle name="Обычный 2 19 206" xfId="9528"/>
    <cellStyle name="Обычный 2 19 207" xfId="9574"/>
    <cellStyle name="Обычный 2 19 208" xfId="9620"/>
    <cellStyle name="Обычный 2 19 209" xfId="9666"/>
    <cellStyle name="Обычный 2 19 21" xfId="1022"/>
    <cellStyle name="Обычный 2 19 210" xfId="9712"/>
    <cellStyle name="Обычный 2 19 211" xfId="9758"/>
    <cellStyle name="Обычный 2 19 212" xfId="9804"/>
    <cellStyle name="Обычный 2 19 213" xfId="9850"/>
    <cellStyle name="Обычный 2 19 214" xfId="9896"/>
    <cellStyle name="Обычный 2 19 215" xfId="9942"/>
    <cellStyle name="Обычный 2 19 216" xfId="9988"/>
    <cellStyle name="Обычный 2 19 217" xfId="10034"/>
    <cellStyle name="Обычный 2 19 218" xfId="10080"/>
    <cellStyle name="Обычный 2 19 219" xfId="10126"/>
    <cellStyle name="Обычный 2 19 22" xfId="1066"/>
    <cellStyle name="Обычный 2 19 220" xfId="10172"/>
    <cellStyle name="Обычный 2 19 221" xfId="10218"/>
    <cellStyle name="Обычный 2 19 222" xfId="10264"/>
    <cellStyle name="Обычный 2 19 223" xfId="10310"/>
    <cellStyle name="Обычный 2 19 224" xfId="10356"/>
    <cellStyle name="Обычный 2 19 225" xfId="10402"/>
    <cellStyle name="Обычный 2 19 226" xfId="10448"/>
    <cellStyle name="Обычный 2 19 227" xfId="10494"/>
    <cellStyle name="Обычный 2 19 228" xfId="10540"/>
    <cellStyle name="Обычный 2 19 229" xfId="10586"/>
    <cellStyle name="Обычный 2 19 23" xfId="1114"/>
    <cellStyle name="Обычный 2 19 230" xfId="10632"/>
    <cellStyle name="Обычный 2 19 231" xfId="10678"/>
    <cellStyle name="Обычный 2 19 232" xfId="10724"/>
    <cellStyle name="Обычный 2 19 233" xfId="10770"/>
    <cellStyle name="Обычный 2 19 234" xfId="10816"/>
    <cellStyle name="Обычный 2 19 235" xfId="10862"/>
    <cellStyle name="Обычный 2 19 236" xfId="10908"/>
    <cellStyle name="Обычный 2 19 237" xfId="10954"/>
    <cellStyle name="Обычный 2 19 238" xfId="11000"/>
    <cellStyle name="Обычный 2 19 239" xfId="11046"/>
    <cellStyle name="Обычный 2 19 24" xfId="1158"/>
    <cellStyle name="Обычный 2 19 240" xfId="11090"/>
    <cellStyle name="Обычный 2 19 241" xfId="11134"/>
    <cellStyle name="Обычный 2 19 242" xfId="11178"/>
    <cellStyle name="Обычный 2 19 243" xfId="11222"/>
    <cellStyle name="Обычный 2 19 244" xfId="11265"/>
    <cellStyle name="Обычный 2 19 245" xfId="11308"/>
    <cellStyle name="Обычный 2 19 246" xfId="11351"/>
    <cellStyle name="Обычный 2 19 247" xfId="11394"/>
    <cellStyle name="Обычный 2 19 25" xfId="1205"/>
    <cellStyle name="Обычный 2 19 26" xfId="1251"/>
    <cellStyle name="Обычный 2 19 27" xfId="1297"/>
    <cellStyle name="Обычный 2 19 28" xfId="1343"/>
    <cellStyle name="Обычный 2 19 29" xfId="1389"/>
    <cellStyle name="Обычный 2 19 3" xfId="785"/>
    <cellStyle name="Обычный 2 19 30" xfId="1435"/>
    <cellStyle name="Обычный 2 19 31" xfId="1481"/>
    <cellStyle name="Обычный 2 19 32" xfId="1527"/>
    <cellStyle name="Обычный 2 19 33" xfId="1573"/>
    <cellStyle name="Обычный 2 19 34" xfId="1619"/>
    <cellStyle name="Обычный 2 19 35" xfId="1665"/>
    <cellStyle name="Обычный 2 19 36" xfId="1711"/>
    <cellStyle name="Обычный 2 19 37" xfId="1757"/>
    <cellStyle name="Обычный 2 19 38" xfId="1803"/>
    <cellStyle name="Обычный 2 19 39" xfId="1849"/>
    <cellStyle name="Обычный 2 19 4" xfId="815"/>
    <cellStyle name="Обычный 2 19 40" xfId="1895"/>
    <cellStyle name="Обычный 2 19 41" xfId="1941"/>
    <cellStyle name="Обычный 2 19 42" xfId="1987"/>
    <cellStyle name="Обычный 2 19 43" xfId="2033"/>
    <cellStyle name="Обычный 2 19 44" xfId="2079"/>
    <cellStyle name="Обычный 2 19 45" xfId="2125"/>
    <cellStyle name="Обычный 2 19 46" xfId="2171"/>
    <cellStyle name="Обычный 2 19 47" xfId="2217"/>
    <cellStyle name="Обычный 2 19 48" xfId="2263"/>
    <cellStyle name="Обычный 2 19 49" xfId="2309"/>
    <cellStyle name="Обычный 2 19 5" xfId="781"/>
    <cellStyle name="Обычный 2 19 50" xfId="2355"/>
    <cellStyle name="Обычный 2 19 51" xfId="2401"/>
    <cellStyle name="Обычный 2 19 52" xfId="2447"/>
    <cellStyle name="Обычный 2 19 53" xfId="2493"/>
    <cellStyle name="Обычный 2 19 54" xfId="2539"/>
    <cellStyle name="Обычный 2 19 55" xfId="2585"/>
    <cellStyle name="Обычный 2 19 56" xfId="2631"/>
    <cellStyle name="Обычный 2 19 57" xfId="2677"/>
    <cellStyle name="Обычный 2 19 58" xfId="2723"/>
    <cellStyle name="Обычный 2 19 59" xfId="2769"/>
    <cellStyle name="Обычный 2 19 6" xfId="820"/>
    <cellStyle name="Обычный 2 19 60" xfId="2815"/>
    <cellStyle name="Обычный 2 19 61" xfId="2861"/>
    <cellStyle name="Обычный 2 19 62" xfId="2907"/>
    <cellStyle name="Обычный 2 19 63" xfId="2953"/>
    <cellStyle name="Обычный 2 19 64" xfId="2999"/>
    <cellStyle name="Обычный 2 19 65" xfId="3045"/>
    <cellStyle name="Обычный 2 19 66" xfId="3091"/>
    <cellStyle name="Обычный 2 19 67" xfId="3137"/>
    <cellStyle name="Обычный 2 19 68" xfId="3183"/>
    <cellStyle name="Обычный 2 19 69" xfId="3229"/>
    <cellStyle name="Обычный 2 19 7" xfId="776"/>
    <cellStyle name="Обычный 2 19 70" xfId="3276"/>
    <cellStyle name="Обычный 2 19 71" xfId="3322"/>
    <cellStyle name="Обычный 2 19 72" xfId="3368"/>
    <cellStyle name="Обычный 2 19 73" xfId="3414"/>
    <cellStyle name="Обычный 2 19 74" xfId="3460"/>
    <cellStyle name="Обычный 2 19 75" xfId="3506"/>
    <cellStyle name="Обычный 2 19 76" xfId="3552"/>
    <cellStyle name="Обычный 2 19 77" xfId="3598"/>
    <cellStyle name="Обычный 2 19 78" xfId="3644"/>
    <cellStyle name="Обычный 2 19 79" xfId="3690"/>
    <cellStyle name="Обычный 2 19 8" xfId="824"/>
    <cellStyle name="Обычный 2 19 80" xfId="3736"/>
    <cellStyle name="Обычный 2 19 81" xfId="3782"/>
    <cellStyle name="Обычный 2 19 82" xfId="3828"/>
    <cellStyle name="Обычный 2 19 83" xfId="3874"/>
    <cellStyle name="Обычный 2 19 84" xfId="3920"/>
    <cellStyle name="Обычный 2 19 85" xfId="3966"/>
    <cellStyle name="Обычный 2 19 86" xfId="4012"/>
    <cellStyle name="Обычный 2 19 87" xfId="4058"/>
    <cellStyle name="Обычный 2 19 88" xfId="4104"/>
    <cellStyle name="Обычный 2 19 89" xfId="4150"/>
    <cellStyle name="Обычный 2 19 9" xfId="769"/>
    <cellStyle name="Обычный 2 19 90" xfId="4196"/>
    <cellStyle name="Обычный 2 19 91" xfId="4242"/>
    <cellStyle name="Обычный 2 19 92" xfId="4288"/>
    <cellStyle name="Обычный 2 19 93" xfId="4334"/>
    <cellStyle name="Обычный 2 19 94" xfId="4380"/>
    <cellStyle name="Обычный 2 19 95" xfId="4426"/>
    <cellStyle name="Обычный 2 19 96" xfId="4472"/>
    <cellStyle name="Обычный 2 19 97" xfId="4518"/>
    <cellStyle name="Обычный 2 19 98" xfId="4564"/>
    <cellStyle name="Обычный 2 19 99" xfId="4610"/>
    <cellStyle name="Обычный 2 190" xfId="406"/>
    <cellStyle name="Обычный 2 191" xfId="407"/>
    <cellStyle name="Обычный 2 192" xfId="408"/>
    <cellStyle name="Обычный 2 193" xfId="409"/>
    <cellStyle name="Обычный 2 194" xfId="410"/>
    <cellStyle name="Обычный 2 195" xfId="411"/>
    <cellStyle name="Обычный 2 196" xfId="412"/>
    <cellStyle name="Обычный 2 197" xfId="413"/>
    <cellStyle name="Обычный 2 198" xfId="414"/>
    <cellStyle name="Обычный 2 199" xfId="415"/>
    <cellStyle name="Обычный 2 2" xfId="2"/>
    <cellStyle name="Обычный 2 2 10" xfId="810"/>
    <cellStyle name="Обычный 2 2 100" xfId="4282"/>
    <cellStyle name="Обычный 2 2 101" xfId="4328"/>
    <cellStyle name="Обычный 2 2 102" xfId="4374"/>
    <cellStyle name="Обычный 2 2 103" xfId="4420"/>
    <cellStyle name="Обычный 2 2 104" xfId="4466"/>
    <cellStyle name="Обычный 2 2 105" xfId="4512"/>
    <cellStyle name="Обычный 2 2 106" xfId="4558"/>
    <cellStyle name="Обычный 2 2 107" xfId="4604"/>
    <cellStyle name="Обычный 2 2 108" xfId="4650"/>
    <cellStyle name="Обычный 2 2 109" xfId="4696"/>
    <cellStyle name="Обычный 2 2 11" xfId="784"/>
    <cellStyle name="Обычный 2 2 110" xfId="4742"/>
    <cellStyle name="Обычный 2 2 111" xfId="4788"/>
    <cellStyle name="Обычный 2 2 112" xfId="4834"/>
    <cellStyle name="Обычный 2 2 113" xfId="4880"/>
    <cellStyle name="Обычный 2 2 114" xfId="4926"/>
    <cellStyle name="Обычный 2 2 115" xfId="4972"/>
    <cellStyle name="Обычный 2 2 116" xfId="5018"/>
    <cellStyle name="Обычный 2 2 117" xfId="5064"/>
    <cellStyle name="Обычный 2 2 118" xfId="5110"/>
    <cellStyle name="Обычный 2 2 119" xfId="5156"/>
    <cellStyle name="Обычный 2 2 12" xfId="813"/>
    <cellStyle name="Обычный 2 2 120" xfId="5202"/>
    <cellStyle name="Обычный 2 2 121" xfId="5248"/>
    <cellStyle name="Обычный 2 2 122" xfId="5294"/>
    <cellStyle name="Обычный 2 2 123" xfId="5340"/>
    <cellStyle name="Обычный 2 2 124" xfId="5386"/>
    <cellStyle name="Обычный 2 2 125" xfId="5432"/>
    <cellStyle name="Обычный 2 2 126" xfId="5478"/>
    <cellStyle name="Обычный 2 2 127" xfId="5524"/>
    <cellStyle name="Обычный 2 2 128" xfId="5570"/>
    <cellStyle name="Обычный 2 2 129" xfId="5616"/>
    <cellStyle name="Обычный 2 2 13" xfId="780"/>
    <cellStyle name="Обычный 2 2 130" xfId="5662"/>
    <cellStyle name="Обычный 2 2 131" xfId="5708"/>
    <cellStyle name="Обычный 2 2 132" xfId="5754"/>
    <cellStyle name="Обычный 2 2 133" xfId="5800"/>
    <cellStyle name="Обычный 2 2 134" xfId="5846"/>
    <cellStyle name="Обычный 2 2 135" xfId="5892"/>
    <cellStyle name="Обычный 2 2 136" xfId="5938"/>
    <cellStyle name="Обычный 2 2 137" xfId="5984"/>
    <cellStyle name="Обычный 2 2 138" xfId="6030"/>
    <cellStyle name="Обычный 2 2 139" xfId="6076"/>
    <cellStyle name="Обычный 2 2 14" xfId="818"/>
    <cellStyle name="Обычный 2 2 140" xfId="6122"/>
    <cellStyle name="Обычный 2 2 141" xfId="6168"/>
    <cellStyle name="Обычный 2 2 142" xfId="6214"/>
    <cellStyle name="Обычный 2 2 143" xfId="6260"/>
    <cellStyle name="Обычный 2 2 144" xfId="6306"/>
    <cellStyle name="Обычный 2 2 145" xfId="6352"/>
    <cellStyle name="Обычный 2 2 146" xfId="6398"/>
    <cellStyle name="Обычный 2 2 147" xfId="6444"/>
    <cellStyle name="Обычный 2 2 148" xfId="6490"/>
    <cellStyle name="Обычный 2 2 149" xfId="6536"/>
    <cellStyle name="Обычный 2 2 15" xfId="775"/>
    <cellStyle name="Обычный 2 2 150" xfId="6582"/>
    <cellStyle name="Обычный 2 2 151" xfId="6628"/>
    <cellStyle name="Обычный 2 2 152" xfId="6674"/>
    <cellStyle name="Обычный 2 2 153" xfId="6720"/>
    <cellStyle name="Обычный 2 2 154" xfId="798"/>
    <cellStyle name="Обычный 2 2 155" xfId="6990"/>
    <cellStyle name="Обычный 2 2 156" xfId="800"/>
    <cellStyle name="Обычный 2 2 157" xfId="7001"/>
    <cellStyle name="Обычный 2 2 158" xfId="6766"/>
    <cellStyle name="Обычный 2 2 159" xfId="7093"/>
    <cellStyle name="Обычный 2 2 16" xfId="823"/>
    <cellStyle name="Обычный 2 2 160" xfId="6944"/>
    <cellStyle name="Обычный 2 2 161" xfId="7182"/>
    <cellStyle name="Обычный 2 2 162" xfId="7036"/>
    <cellStyle name="Обычный 2 2 163" xfId="7266"/>
    <cellStyle name="Обычный 2 2 164" xfId="7130"/>
    <cellStyle name="Обычный 2 2 165" xfId="7358"/>
    <cellStyle name="Обычный 2 2 166" xfId="7228"/>
    <cellStyle name="Обычный 2 2 167" xfId="7372"/>
    <cellStyle name="Обычный 2 2 168" xfId="7323"/>
    <cellStyle name="Обычный 2 2 169" xfId="7464"/>
    <cellStyle name="Обычный 2 2 17" xfId="770"/>
    <cellStyle name="Обычный 2 2 170" xfId="7416"/>
    <cellStyle name="Обычный 2 2 171" xfId="7553"/>
    <cellStyle name="Обычный 2 2 172" xfId="7508"/>
    <cellStyle name="Обычный 2 2 173" xfId="7642"/>
    <cellStyle name="Обычный 2 2 174" xfId="7600"/>
    <cellStyle name="Обычный 2 2 175" xfId="7733"/>
    <cellStyle name="Обычный 2 2 176" xfId="7770"/>
    <cellStyle name="Обычный 2 2 177" xfId="7824"/>
    <cellStyle name="Обычный 2 2 178" xfId="7862"/>
    <cellStyle name="Обычный 2 2 179" xfId="7912"/>
    <cellStyle name="Обычный 2 2 18" xfId="830"/>
    <cellStyle name="Обычный 2 2 180" xfId="7958"/>
    <cellStyle name="Обычный 2 2 181" xfId="8004"/>
    <cellStyle name="Обычный 2 2 182" xfId="8050"/>
    <cellStyle name="Обычный 2 2 183" xfId="8096"/>
    <cellStyle name="Обычный 2 2 184" xfId="8142"/>
    <cellStyle name="Обычный 2 2 185" xfId="8188"/>
    <cellStyle name="Обычный 2 2 186" xfId="8234"/>
    <cellStyle name="Обычный 2 2 187" xfId="8280"/>
    <cellStyle name="Обычный 2 2 188" xfId="8326"/>
    <cellStyle name="Обычный 2 2 189" xfId="8372"/>
    <cellStyle name="Обычный 2 2 19" xfId="762"/>
    <cellStyle name="Обычный 2 2 190" xfId="8418"/>
    <cellStyle name="Обычный 2 2 191" xfId="8464"/>
    <cellStyle name="Обычный 2 2 192" xfId="8510"/>
    <cellStyle name="Обычный 2 2 193" xfId="8556"/>
    <cellStyle name="Обычный 2 2 194" xfId="8602"/>
    <cellStyle name="Обычный 2 2 195" xfId="8648"/>
    <cellStyle name="Обычный 2 2 196" xfId="8694"/>
    <cellStyle name="Обычный 2 2 197" xfId="8740"/>
    <cellStyle name="Обычный 2 2 198" xfId="8786"/>
    <cellStyle name="Обычный 2 2 199" xfId="8832"/>
    <cellStyle name="Обычный 2 2 2" xfId="416"/>
    <cellStyle name="Обычный 2 2 20" xfId="837"/>
    <cellStyle name="Обычный 2 2 200" xfId="8878"/>
    <cellStyle name="Обычный 2 2 201" xfId="8924"/>
    <cellStyle name="Обычный 2 2 202" xfId="8970"/>
    <cellStyle name="Обычный 2 2 203" xfId="9016"/>
    <cellStyle name="Обычный 2 2 204" xfId="9062"/>
    <cellStyle name="Обычный 2 2 205" xfId="9108"/>
    <cellStyle name="Обычный 2 2 206" xfId="9154"/>
    <cellStyle name="Обычный 2 2 207" xfId="9200"/>
    <cellStyle name="Обычный 2 2 208" xfId="9246"/>
    <cellStyle name="Обычный 2 2 209" xfId="9292"/>
    <cellStyle name="Обычный 2 2 21" xfId="753"/>
    <cellStyle name="Обычный 2 2 210" xfId="9338"/>
    <cellStyle name="Обычный 2 2 211" xfId="9384"/>
    <cellStyle name="Обычный 2 2 212" xfId="9430"/>
    <cellStyle name="Обычный 2 2 213" xfId="9476"/>
    <cellStyle name="Обычный 2 2 214" xfId="9522"/>
    <cellStyle name="Обычный 2 2 215" xfId="9568"/>
    <cellStyle name="Обычный 2 2 216" xfId="9614"/>
    <cellStyle name="Обычный 2 2 217" xfId="9660"/>
    <cellStyle name="Обычный 2 2 218" xfId="9706"/>
    <cellStyle name="Обычный 2 2 219" xfId="9752"/>
    <cellStyle name="Обычный 2 2 22" xfId="846"/>
    <cellStyle name="Обычный 2 2 220" xfId="9798"/>
    <cellStyle name="Обычный 2 2 221" xfId="9844"/>
    <cellStyle name="Обычный 2 2 222" xfId="9890"/>
    <cellStyle name="Обычный 2 2 223" xfId="9936"/>
    <cellStyle name="Обычный 2 2 224" xfId="9982"/>
    <cellStyle name="Обычный 2 2 225" xfId="10028"/>
    <cellStyle name="Обычный 2 2 226" xfId="10074"/>
    <cellStyle name="Обычный 2 2 227" xfId="10120"/>
    <cellStyle name="Обычный 2 2 228" xfId="10166"/>
    <cellStyle name="Обычный 2 2 229" xfId="10212"/>
    <cellStyle name="Обычный 2 2 23" xfId="742"/>
    <cellStyle name="Обычный 2 2 230" xfId="10258"/>
    <cellStyle name="Обычный 2 2 231" xfId="10304"/>
    <cellStyle name="Обычный 2 2 232" xfId="10350"/>
    <cellStyle name="Обычный 2 2 233" xfId="10396"/>
    <cellStyle name="Обычный 2 2 234" xfId="10442"/>
    <cellStyle name="Обычный 2 2 235" xfId="10488"/>
    <cellStyle name="Обычный 2 2 236" xfId="10534"/>
    <cellStyle name="Обычный 2 2 237" xfId="10580"/>
    <cellStyle name="Обычный 2 2 238" xfId="10626"/>
    <cellStyle name="Обычный 2 2 239" xfId="10672"/>
    <cellStyle name="Обычный 2 2 24" xfId="881"/>
    <cellStyle name="Обычный 2 2 240" xfId="10718"/>
    <cellStyle name="Обычный 2 2 241" xfId="10764"/>
    <cellStyle name="Обычный 2 2 242" xfId="10810"/>
    <cellStyle name="Обычный 2 2 243" xfId="10856"/>
    <cellStyle name="Обычный 2 2 244" xfId="10902"/>
    <cellStyle name="Обычный 2 2 245" xfId="10948"/>
    <cellStyle name="Обычный 2 2 246" xfId="10994"/>
    <cellStyle name="Обычный 2 2 247" xfId="11040"/>
    <cellStyle name="Обычный 2 2 25" xfId="706"/>
    <cellStyle name="Обычный 2 2 26" xfId="922"/>
    <cellStyle name="Обычный 2 2 27" xfId="663"/>
    <cellStyle name="Обычный 2 2 28" xfId="967"/>
    <cellStyle name="Обычный 2 2 29" xfId="1016"/>
    <cellStyle name="Обычный 2 2 3" xfId="795"/>
    <cellStyle name="Обычный 2 2 30" xfId="1060"/>
    <cellStyle name="Обычный 2 2 31" xfId="1108"/>
    <cellStyle name="Обычный 2 2 32" xfId="1152"/>
    <cellStyle name="Обычный 2 2 33" xfId="1199"/>
    <cellStyle name="Обычный 2 2 34" xfId="1245"/>
    <cellStyle name="Обычный 2 2 35" xfId="1291"/>
    <cellStyle name="Обычный 2 2 36" xfId="1337"/>
    <cellStyle name="Обычный 2 2 37" xfId="1383"/>
    <cellStyle name="Обычный 2 2 38" xfId="1429"/>
    <cellStyle name="Обычный 2 2 39" xfId="1475"/>
    <cellStyle name="Обычный 2 2 4" xfId="803"/>
    <cellStyle name="Обычный 2 2 40" xfId="1521"/>
    <cellStyle name="Обычный 2 2 41" xfId="1567"/>
    <cellStyle name="Обычный 2 2 42" xfId="1613"/>
    <cellStyle name="Обычный 2 2 43" xfId="1659"/>
    <cellStyle name="Обычный 2 2 44" xfId="1705"/>
    <cellStyle name="Обычный 2 2 45" xfId="1751"/>
    <cellStyle name="Обычный 2 2 46" xfId="1797"/>
    <cellStyle name="Обычный 2 2 47" xfId="1843"/>
    <cellStyle name="Обычный 2 2 48" xfId="1889"/>
    <cellStyle name="Обычный 2 2 49" xfId="1935"/>
    <cellStyle name="Обычный 2 2 5" xfId="793"/>
    <cellStyle name="Обычный 2 2 50" xfId="1981"/>
    <cellStyle name="Обычный 2 2 51" xfId="2027"/>
    <cellStyle name="Обычный 2 2 52" xfId="2073"/>
    <cellStyle name="Обычный 2 2 53" xfId="2119"/>
    <cellStyle name="Обычный 2 2 54" xfId="2165"/>
    <cellStyle name="Обычный 2 2 55" xfId="2211"/>
    <cellStyle name="Обычный 2 2 56" xfId="2257"/>
    <cellStyle name="Обычный 2 2 57" xfId="2303"/>
    <cellStyle name="Обычный 2 2 58" xfId="2349"/>
    <cellStyle name="Обычный 2 2 59" xfId="2395"/>
    <cellStyle name="Обычный 2 2 6" xfId="805"/>
    <cellStyle name="Обычный 2 2 60" xfId="2441"/>
    <cellStyle name="Обычный 2 2 61" xfId="2487"/>
    <cellStyle name="Обычный 2 2 62" xfId="2533"/>
    <cellStyle name="Обычный 2 2 63" xfId="2579"/>
    <cellStyle name="Обычный 2 2 64" xfId="2625"/>
    <cellStyle name="Обычный 2 2 65" xfId="2671"/>
    <cellStyle name="Обычный 2 2 66" xfId="2717"/>
    <cellStyle name="Обычный 2 2 67" xfId="2763"/>
    <cellStyle name="Обычный 2 2 68" xfId="2809"/>
    <cellStyle name="Обычный 2 2 69" xfId="2855"/>
    <cellStyle name="Обычный 2 2 7" xfId="791"/>
    <cellStyle name="Обычный 2 2 70" xfId="2901"/>
    <cellStyle name="Обычный 2 2 71" xfId="2947"/>
    <cellStyle name="Обычный 2 2 72" xfId="2993"/>
    <cellStyle name="Обычный 2 2 73" xfId="3039"/>
    <cellStyle name="Обычный 2 2 74" xfId="3085"/>
    <cellStyle name="Обычный 2 2 75" xfId="3131"/>
    <cellStyle name="Обычный 2 2 76" xfId="3177"/>
    <cellStyle name="Обычный 2 2 77" xfId="3223"/>
    <cellStyle name="Обычный 2 2 78" xfId="3270"/>
    <cellStyle name="Обычный 2 2 79" xfId="3316"/>
    <cellStyle name="Обычный 2 2 8" xfId="807"/>
    <cellStyle name="Обычный 2 2 80" xfId="3362"/>
    <cellStyle name="Обычный 2 2 81" xfId="3408"/>
    <cellStyle name="Обычный 2 2 82" xfId="3454"/>
    <cellStyle name="Обычный 2 2 83" xfId="3500"/>
    <cellStyle name="Обычный 2 2 84" xfId="3546"/>
    <cellStyle name="Обычный 2 2 85" xfId="3592"/>
    <cellStyle name="Обычный 2 2 86" xfId="3638"/>
    <cellStyle name="Обычный 2 2 87" xfId="3684"/>
    <cellStyle name="Обычный 2 2 88" xfId="3730"/>
    <cellStyle name="Обычный 2 2 89" xfId="3776"/>
    <cellStyle name="Обычный 2 2 9" xfId="787"/>
    <cellStyle name="Обычный 2 2 90" xfId="3822"/>
    <cellStyle name="Обычный 2 2 91" xfId="3868"/>
    <cellStyle name="Обычный 2 2 92" xfId="3914"/>
    <cellStyle name="Обычный 2 2 93" xfId="3960"/>
    <cellStyle name="Обычный 2 2 94" xfId="4006"/>
    <cellStyle name="Обычный 2 2 95" xfId="4052"/>
    <cellStyle name="Обычный 2 2 96" xfId="4098"/>
    <cellStyle name="Обычный 2 2 97" xfId="4144"/>
    <cellStyle name="Обычный 2 2 98" xfId="4190"/>
    <cellStyle name="Обычный 2 2 99" xfId="4236"/>
    <cellStyle name="Обычный 2 20" xfId="181"/>
    <cellStyle name="Обычный 2 20 10" xfId="808"/>
    <cellStyle name="Обычный 2 20 100" xfId="4280"/>
    <cellStyle name="Обычный 2 20 101" xfId="4326"/>
    <cellStyle name="Обычный 2 20 102" xfId="4372"/>
    <cellStyle name="Обычный 2 20 103" xfId="4418"/>
    <cellStyle name="Обычный 2 20 104" xfId="4464"/>
    <cellStyle name="Обычный 2 20 105" xfId="4510"/>
    <cellStyle name="Обычный 2 20 106" xfId="4556"/>
    <cellStyle name="Обычный 2 20 107" xfId="4602"/>
    <cellStyle name="Обычный 2 20 108" xfId="4648"/>
    <cellStyle name="Обычный 2 20 109" xfId="4694"/>
    <cellStyle name="Обычный 2 20 11" xfId="786"/>
    <cellStyle name="Обычный 2 20 110" xfId="4740"/>
    <cellStyle name="Обычный 2 20 111" xfId="4786"/>
    <cellStyle name="Обычный 2 20 112" xfId="4832"/>
    <cellStyle name="Обычный 2 20 113" xfId="4878"/>
    <cellStyle name="Обычный 2 20 114" xfId="4924"/>
    <cellStyle name="Обычный 2 20 115" xfId="4970"/>
    <cellStyle name="Обычный 2 20 116" xfId="5016"/>
    <cellStyle name="Обычный 2 20 117" xfId="5062"/>
    <cellStyle name="Обычный 2 20 118" xfId="5108"/>
    <cellStyle name="Обычный 2 20 119" xfId="5154"/>
    <cellStyle name="Обычный 2 20 12" xfId="811"/>
    <cellStyle name="Обычный 2 20 120" xfId="5200"/>
    <cellStyle name="Обычный 2 20 121" xfId="5246"/>
    <cellStyle name="Обычный 2 20 122" xfId="5292"/>
    <cellStyle name="Обычный 2 20 123" xfId="5338"/>
    <cellStyle name="Обычный 2 20 124" xfId="5384"/>
    <cellStyle name="Обычный 2 20 125" xfId="5430"/>
    <cellStyle name="Обычный 2 20 126" xfId="5476"/>
    <cellStyle name="Обычный 2 20 127" xfId="5522"/>
    <cellStyle name="Обычный 2 20 128" xfId="5568"/>
    <cellStyle name="Обычный 2 20 129" xfId="5614"/>
    <cellStyle name="Обычный 2 20 13" xfId="782"/>
    <cellStyle name="Обычный 2 20 130" xfId="5660"/>
    <cellStyle name="Обычный 2 20 131" xfId="5706"/>
    <cellStyle name="Обычный 2 20 132" xfId="5752"/>
    <cellStyle name="Обычный 2 20 133" xfId="5798"/>
    <cellStyle name="Обычный 2 20 134" xfId="5844"/>
    <cellStyle name="Обычный 2 20 135" xfId="5890"/>
    <cellStyle name="Обычный 2 20 136" xfId="5936"/>
    <cellStyle name="Обычный 2 20 137" xfId="5982"/>
    <cellStyle name="Обычный 2 20 138" xfId="6028"/>
    <cellStyle name="Обычный 2 20 139" xfId="6074"/>
    <cellStyle name="Обычный 2 20 14" xfId="816"/>
    <cellStyle name="Обычный 2 20 140" xfId="6120"/>
    <cellStyle name="Обычный 2 20 141" xfId="6166"/>
    <cellStyle name="Обычный 2 20 142" xfId="6212"/>
    <cellStyle name="Обычный 2 20 143" xfId="6258"/>
    <cellStyle name="Обычный 2 20 144" xfId="6304"/>
    <cellStyle name="Обычный 2 20 145" xfId="6350"/>
    <cellStyle name="Обычный 2 20 146" xfId="6396"/>
    <cellStyle name="Обычный 2 20 147" xfId="6442"/>
    <cellStyle name="Обычный 2 20 148" xfId="6488"/>
    <cellStyle name="Обычный 2 20 149" xfId="6534"/>
    <cellStyle name="Обычный 2 20 15" xfId="777"/>
    <cellStyle name="Обычный 2 20 150" xfId="6580"/>
    <cellStyle name="Обычный 2 20 151" xfId="6626"/>
    <cellStyle name="Обычный 2 20 152" xfId="6672"/>
    <cellStyle name="Обычный 2 20 153" xfId="6718"/>
    <cellStyle name="Обычный 2 20 154" xfId="797"/>
    <cellStyle name="Обычный 2 20 155" xfId="6909"/>
    <cellStyle name="Обычный 2 20 156" xfId="799"/>
    <cellStyle name="Обычный 2 20 157" xfId="6992"/>
    <cellStyle name="Обычный 2 20 158" xfId="6764"/>
    <cellStyle name="Обычный 2 20 159" xfId="7084"/>
    <cellStyle name="Обычный 2 20 16" xfId="821"/>
    <cellStyle name="Обычный 2 20 160" xfId="6856"/>
    <cellStyle name="Обычный 2 20 161" xfId="7176"/>
    <cellStyle name="Обычный 2 20 162" xfId="6955"/>
    <cellStyle name="Обычный 2 20 163" xfId="7190"/>
    <cellStyle name="Обычный 2 20 164" xfId="7128"/>
    <cellStyle name="Обычный 2 20 165" xfId="7282"/>
    <cellStyle name="Обычный 2 20 166" xfId="7222"/>
    <cellStyle name="Обычный 2 20 167" xfId="7370"/>
    <cellStyle name="Обычный 2 20 168" xfId="7320"/>
    <cellStyle name="Обычный 2 20 169" xfId="7462"/>
    <cellStyle name="Обычный 2 20 17" xfId="771"/>
    <cellStyle name="Обычный 2 20 170" xfId="7415"/>
    <cellStyle name="Обычный 2 20 171" xfId="7550"/>
    <cellStyle name="Обычный 2 20 172" xfId="7507"/>
    <cellStyle name="Обычный 2 20 173" xfId="7641"/>
    <cellStyle name="Обычный 2 20 174" xfId="7599"/>
    <cellStyle name="Обычный 2 20 175" xfId="7732"/>
    <cellStyle name="Обычный 2 20 176" xfId="7769"/>
    <cellStyle name="Обычный 2 20 177" xfId="7822"/>
    <cellStyle name="Обычный 2 20 178" xfId="7860"/>
    <cellStyle name="Обычный 2 20 179" xfId="7910"/>
    <cellStyle name="Обычный 2 20 18" xfId="826"/>
    <cellStyle name="Обычный 2 20 180" xfId="7956"/>
    <cellStyle name="Обычный 2 20 181" xfId="8002"/>
    <cellStyle name="Обычный 2 20 182" xfId="8048"/>
    <cellStyle name="Обычный 2 20 183" xfId="8094"/>
    <cellStyle name="Обычный 2 20 184" xfId="8140"/>
    <cellStyle name="Обычный 2 20 185" xfId="8186"/>
    <cellStyle name="Обычный 2 20 186" xfId="8232"/>
    <cellStyle name="Обычный 2 20 187" xfId="8278"/>
    <cellStyle name="Обычный 2 20 188" xfId="8324"/>
    <cellStyle name="Обычный 2 20 189" xfId="8370"/>
    <cellStyle name="Обычный 2 20 19" xfId="764"/>
    <cellStyle name="Обычный 2 20 190" xfId="8416"/>
    <cellStyle name="Обычный 2 20 191" xfId="8462"/>
    <cellStyle name="Обычный 2 20 192" xfId="8508"/>
    <cellStyle name="Обычный 2 20 193" xfId="8554"/>
    <cellStyle name="Обычный 2 20 194" xfId="8600"/>
    <cellStyle name="Обычный 2 20 195" xfId="8646"/>
    <cellStyle name="Обычный 2 20 196" xfId="8692"/>
    <cellStyle name="Обычный 2 20 197" xfId="8738"/>
    <cellStyle name="Обычный 2 20 198" xfId="8784"/>
    <cellStyle name="Обычный 2 20 199" xfId="8830"/>
    <cellStyle name="Обычный 2 20 2" xfId="417"/>
    <cellStyle name="Обычный 2 20 20" xfId="836"/>
    <cellStyle name="Обычный 2 20 200" xfId="8876"/>
    <cellStyle name="Обычный 2 20 201" xfId="8922"/>
    <cellStyle name="Обычный 2 20 202" xfId="8968"/>
    <cellStyle name="Обычный 2 20 203" xfId="9014"/>
    <cellStyle name="Обычный 2 20 204" xfId="9060"/>
    <cellStyle name="Обычный 2 20 205" xfId="9106"/>
    <cellStyle name="Обычный 2 20 206" xfId="9152"/>
    <cellStyle name="Обычный 2 20 207" xfId="9198"/>
    <cellStyle name="Обычный 2 20 208" xfId="9244"/>
    <cellStyle name="Обычный 2 20 209" xfId="9290"/>
    <cellStyle name="Обычный 2 20 21" xfId="756"/>
    <cellStyle name="Обычный 2 20 210" xfId="9336"/>
    <cellStyle name="Обычный 2 20 211" xfId="9382"/>
    <cellStyle name="Обычный 2 20 212" xfId="9428"/>
    <cellStyle name="Обычный 2 20 213" xfId="9474"/>
    <cellStyle name="Обычный 2 20 214" xfId="9520"/>
    <cellStyle name="Обычный 2 20 215" xfId="9566"/>
    <cellStyle name="Обычный 2 20 216" xfId="9612"/>
    <cellStyle name="Обычный 2 20 217" xfId="9658"/>
    <cellStyle name="Обычный 2 20 218" xfId="9704"/>
    <cellStyle name="Обычный 2 20 219" xfId="9750"/>
    <cellStyle name="Обычный 2 20 22" xfId="845"/>
    <cellStyle name="Обычный 2 20 220" xfId="9796"/>
    <cellStyle name="Обычный 2 20 221" xfId="9842"/>
    <cellStyle name="Обычный 2 20 222" xfId="9888"/>
    <cellStyle name="Обычный 2 20 223" xfId="9934"/>
    <cellStyle name="Обычный 2 20 224" xfId="9980"/>
    <cellStyle name="Обычный 2 20 225" xfId="10026"/>
    <cellStyle name="Обычный 2 20 226" xfId="10072"/>
    <cellStyle name="Обычный 2 20 227" xfId="10118"/>
    <cellStyle name="Обычный 2 20 228" xfId="10164"/>
    <cellStyle name="Обычный 2 20 229" xfId="10210"/>
    <cellStyle name="Обычный 2 20 23" xfId="746"/>
    <cellStyle name="Обычный 2 20 230" xfId="10256"/>
    <cellStyle name="Обычный 2 20 231" xfId="10302"/>
    <cellStyle name="Обычный 2 20 232" xfId="10348"/>
    <cellStyle name="Обычный 2 20 233" xfId="10394"/>
    <cellStyle name="Обычный 2 20 234" xfId="10440"/>
    <cellStyle name="Обычный 2 20 235" xfId="10486"/>
    <cellStyle name="Обычный 2 20 236" xfId="10532"/>
    <cellStyle name="Обычный 2 20 237" xfId="10578"/>
    <cellStyle name="Обычный 2 20 238" xfId="10624"/>
    <cellStyle name="Обычный 2 20 239" xfId="10670"/>
    <cellStyle name="Обычный 2 20 24" xfId="856"/>
    <cellStyle name="Обычный 2 20 240" xfId="10716"/>
    <cellStyle name="Обычный 2 20 241" xfId="10762"/>
    <cellStyle name="Обычный 2 20 242" xfId="10808"/>
    <cellStyle name="Обычный 2 20 243" xfId="10854"/>
    <cellStyle name="Обычный 2 20 244" xfId="10900"/>
    <cellStyle name="Обычный 2 20 245" xfId="10946"/>
    <cellStyle name="Обычный 2 20 246" xfId="10992"/>
    <cellStyle name="Обычный 2 20 247" xfId="11038"/>
    <cellStyle name="Обычный 2 20 25" xfId="707"/>
    <cellStyle name="Обычный 2 20 26" xfId="893"/>
    <cellStyle name="Обычный 2 20 27" xfId="664"/>
    <cellStyle name="Обычный 2 20 28" xfId="938"/>
    <cellStyle name="Обычный 2 20 29" xfId="1015"/>
    <cellStyle name="Обычный 2 20 3" xfId="796"/>
    <cellStyle name="Обычный 2 20 30" xfId="1058"/>
    <cellStyle name="Обычный 2 20 31" xfId="1106"/>
    <cellStyle name="Обычный 2 20 32" xfId="1150"/>
    <cellStyle name="Обычный 2 20 33" xfId="1197"/>
    <cellStyle name="Обычный 2 20 34" xfId="1243"/>
    <cellStyle name="Обычный 2 20 35" xfId="1289"/>
    <cellStyle name="Обычный 2 20 36" xfId="1335"/>
    <cellStyle name="Обычный 2 20 37" xfId="1381"/>
    <cellStyle name="Обычный 2 20 38" xfId="1427"/>
    <cellStyle name="Обычный 2 20 39" xfId="1473"/>
    <cellStyle name="Обычный 2 20 4" xfId="802"/>
    <cellStyle name="Обычный 2 20 40" xfId="1519"/>
    <cellStyle name="Обычный 2 20 41" xfId="1565"/>
    <cellStyle name="Обычный 2 20 42" xfId="1611"/>
    <cellStyle name="Обычный 2 20 43" xfId="1657"/>
    <cellStyle name="Обычный 2 20 44" xfId="1703"/>
    <cellStyle name="Обычный 2 20 45" xfId="1749"/>
    <cellStyle name="Обычный 2 20 46" xfId="1795"/>
    <cellStyle name="Обычный 2 20 47" xfId="1841"/>
    <cellStyle name="Обычный 2 20 48" xfId="1887"/>
    <cellStyle name="Обычный 2 20 49" xfId="1933"/>
    <cellStyle name="Обычный 2 20 5" xfId="794"/>
    <cellStyle name="Обычный 2 20 50" xfId="1979"/>
    <cellStyle name="Обычный 2 20 51" xfId="2025"/>
    <cellStyle name="Обычный 2 20 52" xfId="2071"/>
    <cellStyle name="Обычный 2 20 53" xfId="2117"/>
    <cellStyle name="Обычный 2 20 54" xfId="2163"/>
    <cellStyle name="Обычный 2 20 55" xfId="2209"/>
    <cellStyle name="Обычный 2 20 56" xfId="2255"/>
    <cellStyle name="Обычный 2 20 57" xfId="2301"/>
    <cellStyle name="Обычный 2 20 58" xfId="2347"/>
    <cellStyle name="Обычный 2 20 59" xfId="2393"/>
    <cellStyle name="Обычный 2 20 6" xfId="804"/>
    <cellStyle name="Обычный 2 20 60" xfId="2439"/>
    <cellStyle name="Обычный 2 20 61" xfId="2485"/>
    <cellStyle name="Обычный 2 20 62" xfId="2531"/>
    <cellStyle name="Обычный 2 20 63" xfId="2577"/>
    <cellStyle name="Обычный 2 20 64" xfId="2623"/>
    <cellStyle name="Обычный 2 20 65" xfId="2669"/>
    <cellStyle name="Обычный 2 20 66" xfId="2715"/>
    <cellStyle name="Обычный 2 20 67" xfId="2761"/>
    <cellStyle name="Обычный 2 20 68" xfId="2807"/>
    <cellStyle name="Обычный 2 20 69" xfId="2853"/>
    <cellStyle name="Обычный 2 20 7" xfId="792"/>
    <cellStyle name="Обычный 2 20 70" xfId="2899"/>
    <cellStyle name="Обычный 2 20 71" xfId="2945"/>
    <cellStyle name="Обычный 2 20 72" xfId="2991"/>
    <cellStyle name="Обычный 2 20 73" xfId="3037"/>
    <cellStyle name="Обычный 2 20 74" xfId="3083"/>
    <cellStyle name="Обычный 2 20 75" xfId="3129"/>
    <cellStyle name="Обычный 2 20 76" xfId="3175"/>
    <cellStyle name="Обычный 2 20 77" xfId="3221"/>
    <cellStyle name="Обычный 2 20 78" xfId="3268"/>
    <cellStyle name="Обычный 2 20 79" xfId="3314"/>
    <cellStyle name="Обычный 2 20 8" xfId="801"/>
    <cellStyle name="Обычный 2 20 80" xfId="3360"/>
    <cellStyle name="Обычный 2 20 81" xfId="3406"/>
    <cellStyle name="Обычный 2 20 82" xfId="3452"/>
    <cellStyle name="Обычный 2 20 83" xfId="3498"/>
    <cellStyle name="Обычный 2 20 84" xfId="3544"/>
    <cellStyle name="Обычный 2 20 85" xfId="3590"/>
    <cellStyle name="Обычный 2 20 86" xfId="3636"/>
    <cellStyle name="Обычный 2 20 87" xfId="3682"/>
    <cellStyle name="Обычный 2 20 88" xfId="3728"/>
    <cellStyle name="Обычный 2 20 89" xfId="3774"/>
    <cellStyle name="Обычный 2 20 9" xfId="789"/>
    <cellStyle name="Обычный 2 20 90" xfId="3820"/>
    <cellStyle name="Обычный 2 20 91" xfId="3866"/>
    <cellStyle name="Обычный 2 20 92" xfId="3912"/>
    <cellStyle name="Обычный 2 20 93" xfId="3958"/>
    <cellStyle name="Обычный 2 20 94" xfId="4004"/>
    <cellStyle name="Обычный 2 20 95" xfId="4050"/>
    <cellStyle name="Обычный 2 20 96" xfId="4096"/>
    <cellStyle name="Обычный 2 20 97" xfId="4142"/>
    <cellStyle name="Обычный 2 20 98" xfId="4188"/>
    <cellStyle name="Обычный 2 20 99" xfId="4234"/>
    <cellStyle name="Обычный 2 200" xfId="418"/>
    <cellStyle name="Обычный 2 201" xfId="419"/>
    <cellStyle name="Обычный 2 202" xfId="420"/>
    <cellStyle name="Обычный 2 203" xfId="421"/>
    <cellStyle name="Обычный 2 204" xfId="422"/>
    <cellStyle name="Обычный 2 205" xfId="423"/>
    <cellStyle name="Обычный 2 206" xfId="424"/>
    <cellStyle name="Обычный 2 207" xfId="425"/>
    <cellStyle name="Обычный 2 208" xfId="426"/>
    <cellStyle name="Обычный 2 209" xfId="427"/>
    <cellStyle name="Обычный 2 21" xfId="194"/>
    <cellStyle name="Обычный 2 21 10" xfId="778"/>
    <cellStyle name="Обычный 2 21 100" xfId="4429"/>
    <cellStyle name="Обычный 2 21 101" xfId="4475"/>
    <cellStyle name="Обычный 2 21 102" xfId="4521"/>
    <cellStyle name="Обычный 2 21 103" xfId="4567"/>
    <cellStyle name="Обычный 2 21 104" xfId="4613"/>
    <cellStyle name="Обычный 2 21 105" xfId="4659"/>
    <cellStyle name="Обычный 2 21 106" xfId="4705"/>
    <cellStyle name="Обычный 2 21 107" xfId="4751"/>
    <cellStyle name="Обычный 2 21 108" xfId="4797"/>
    <cellStyle name="Обычный 2 21 109" xfId="4843"/>
    <cellStyle name="Обычный 2 21 11" xfId="819"/>
    <cellStyle name="Обычный 2 21 110" xfId="4889"/>
    <cellStyle name="Обычный 2 21 111" xfId="4935"/>
    <cellStyle name="Обычный 2 21 112" xfId="4981"/>
    <cellStyle name="Обычный 2 21 113" xfId="5027"/>
    <cellStyle name="Обычный 2 21 114" xfId="5073"/>
    <cellStyle name="Обычный 2 21 115" xfId="5119"/>
    <cellStyle name="Обычный 2 21 116" xfId="5165"/>
    <cellStyle name="Обычный 2 21 117" xfId="5211"/>
    <cellStyle name="Обычный 2 21 118" xfId="5257"/>
    <cellStyle name="Обычный 2 21 119" xfId="5303"/>
    <cellStyle name="Обычный 2 21 12" xfId="772"/>
    <cellStyle name="Обычный 2 21 120" xfId="5349"/>
    <cellStyle name="Обычный 2 21 121" xfId="5395"/>
    <cellStyle name="Обычный 2 21 122" xfId="5441"/>
    <cellStyle name="Обычный 2 21 123" xfId="5487"/>
    <cellStyle name="Обычный 2 21 124" xfId="5533"/>
    <cellStyle name="Обычный 2 21 125" xfId="5579"/>
    <cellStyle name="Обычный 2 21 126" xfId="5625"/>
    <cellStyle name="Обычный 2 21 127" xfId="5671"/>
    <cellStyle name="Обычный 2 21 128" xfId="5717"/>
    <cellStyle name="Обычный 2 21 129" xfId="5763"/>
    <cellStyle name="Обычный 2 21 13" xfId="825"/>
    <cellStyle name="Обычный 2 21 130" xfId="5809"/>
    <cellStyle name="Обычный 2 21 131" xfId="5855"/>
    <cellStyle name="Обычный 2 21 132" xfId="5901"/>
    <cellStyle name="Обычный 2 21 133" xfId="5947"/>
    <cellStyle name="Обычный 2 21 134" xfId="5993"/>
    <cellStyle name="Обычный 2 21 135" xfId="6039"/>
    <cellStyle name="Обычный 2 21 136" xfId="6085"/>
    <cellStyle name="Обычный 2 21 137" xfId="6131"/>
    <cellStyle name="Обычный 2 21 138" xfId="6177"/>
    <cellStyle name="Обычный 2 21 139" xfId="6223"/>
    <cellStyle name="Обычный 2 21 14" xfId="766"/>
    <cellStyle name="Обычный 2 21 140" xfId="6269"/>
    <cellStyle name="Обычный 2 21 141" xfId="6315"/>
    <cellStyle name="Обычный 2 21 142" xfId="6361"/>
    <cellStyle name="Обычный 2 21 143" xfId="6407"/>
    <cellStyle name="Обычный 2 21 144" xfId="6453"/>
    <cellStyle name="Обычный 2 21 145" xfId="6499"/>
    <cellStyle name="Обычный 2 21 146" xfId="6545"/>
    <cellStyle name="Обычный 2 21 147" xfId="6591"/>
    <cellStyle name="Обычный 2 21 148" xfId="6637"/>
    <cellStyle name="Обычный 2 21 149" xfId="6683"/>
    <cellStyle name="Обычный 2 21 15" xfId="832"/>
    <cellStyle name="Обычный 2 21 150" xfId="6729"/>
    <cellStyle name="Обычный 2 21 151" xfId="6775"/>
    <cellStyle name="Обычный 2 21 152" xfId="6819"/>
    <cellStyle name="Обычный 2 21 153" xfId="6865"/>
    <cellStyle name="Обычный 2 21 154" xfId="7082"/>
    <cellStyle name="Обычный 2 21 155" xfId="6854"/>
    <cellStyle name="Обычный 2 21 156" xfId="7174"/>
    <cellStyle name="Обычный 2 21 157" xfId="6946"/>
    <cellStyle name="Обычный 2 21 158" xfId="7185"/>
    <cellStyle name="Обычный 2 21 159" xfId="7047"/>
    <cellStyle name="Обычный 2 21 16" xfId="758"/>
    <cellStyle name="Обычный 2 21 160" xfId="7274"/>
    <cellStyle name="Обычный 2 21 161" xfId="7139"/>
    <cellStyle name="Обычный 2 21 162" xfId="7366"/>
    <cellStyle name="Обычный 2 21 163" xfId="7236"/>
    <cellStyle name="Обычный 2 21 164" xfId="7450"/>
    <cellStyle name="Обычный 2 21 165" xfId="7328"/>
    <cellStyle name="Обычный 2 21 166" xfId="7542"/>
    <cellStyle name="Обычный 2 21 167" xfId="7496"/>
    <cellStyle name="Обычный 2 21 168" xfId="7634"/>
    <cellStyle name="Обычный 2 21 169" xfId="7591"/>
    <cellStyle name="Обычный 2 21 17" xfId="841"/>
    <cellStyle name="Обычный 2 21 170" xfId="7651"/>
    <cellStyle name="Обычный 2 21 171" xfId="7687"/>
    <cellStyle name="Обычный 2 21 172" xfId="7743"/>
    <cellStyle name="Обычный 2 21 173" xfId="7779"/>
    <cellStyle name="Обычный 2 21 174" xfId="7833"/>
    <cellStyle name="Обычный 2 21 175" xfId="7871"/>
    <cellStyle name="Обычный 2 21 176" xfId="7921"/>
    <cellStyle name="Обычный 2 21 177" xfId="7967"/>
    <cellStyle name="Обычный 2 21 178" xfId="8013"/>
    <cellStyle name="Обычный 2 21 179" xfId="8059"/>
    <cellStyle name="Обычный 2 21 18" xfId="750"/>
    <cellStyle name="Обычный 2 21 180" xfId="8105"/>
    <cellStyle name="Обычный 2 21 181" xfId="8151"/>
    <cellStyle name="Обычный 2 21 182" xfId="8197"/>
    <cellStyle name="Обычный 2 21 183" xfId="8243"/>
    <cellStyle name="Обычный 2 21 184" xfId="8289"/>
    <cellStyle name="Обычный 2 21 185" xfId="8335"/>
    <cellStyle name="Обычный 2 21 186" xfId="8381"/>
    <cellStyle name="Обычный 2 21 187" xfId="8427"/>
    <cellStyle name="Обычный 2 21 188" xfId="8473"/>
    <cellStyle name="Обычный 2 21 189" xfId="8519"/>
    <cellStyle name="Обычный 2 21 19" xfId="851"/>
    <cellStyle name="Обычный 2 21 190" xfId="8565"/>
    <cellStyle name="Обычный 2 21 191" xfId="8611"/>
    <cellStyle name="Обычный 2 21 192" xfId="8657"/>
    <cellStyle name="Обычный 2 21 193" xfId="8703"/>
    <cellStyle name="Обычный 2 21 194" xfId="8749"/>
    <cellStyle name="Обычный 2 21 195" xfId="8795"/>
    <cellStyle name="Обычный 2 21 196" xfId="8841"/>
    <cellStyle name="Обычный 2 21 197" xfId="8887"/>
    <cellStyle name="Обычный 2 21 198" xfId="8933"/>
    <cellStyle name="Обычный 2 21 199" xfId="8979"/>
    <cellStyle name="Обычный 2 21 2" xfId="428"/>
    <cellStyle name="Обычный 2 21 20" xfId="738"/>
    <cellStyle name="Обычный 2 21 200" xfId="9025"/>
    <cellStyle name="Обычный 2 21 201" xfId="9071"/>
    <cellStyle name="Обычный 2 21 202" xfId="9117"/>
    <cellStyle name="Обычный 2 21 203" xfId="9163"/>
    <cellStyle name="Обычный 2 21 204" xfId="9209"/>
    <cellStyle name="Обычный 2 21 205" xfId="9255"/>
    <cellStyle name="Обычный 2 21 206" xfId="9301"/>
    <cellStyle name="Обычный 2 21 207" xfId="9347"/>
    <cellStyle name="Обычный 2 21 208" xfId="9393"/>
    <cellStyle name="Обычный 2 21 209" xfId="9439"/>
    <cellStyle name="Обычный 2 21 21" xfId="887"/>
    <cellStyle name="Обычный 2 21 210" xfId="9485"/>
    <cellStyle name="Обычный 2 21 211" xfId="9531"/>
    <cellStyle name="Обычный 2 21 212" xfId="9577"/>
    <cellStyle name="Обычный 2 21 213" xfId="9623"/>
    <cellStyle name="Обычный 2 21 214" xfId="9669"/>
    <cellStyle name="Обычный 2 21 215" xfId="9715"/>
    <cellStyle name="Обычный 2 21 216" xfId="9761"/>
    <cellStyle name="Обычный 2 21 217" xfId="9807"/>
    <cellStyle name="Обычный 2 21 218" xfId="9853"/>
    <cellStyle name="Обычный 2 21 219" xfId="9899"/>
    <cellStyle name="Обычный 2 21 22" xfId="698"/>
    <cellStyle name="Обычный 2 21 220" xfId="9945"/>
    <cellStyle name="Обычный 2 21 221" xfId="9991"/>
    <cellStyle name="Обычный 2 21 222" xfId="10037"/>
    <cellStyle name="Обычный 2 21 223" xfId="10083"/>
    <cellStyle name="Обычный 2 21 224" xfId="10129"/>
    <cellStyle name="Обычный 2 21 225" xfId="10175"/>
    <cellStyle name="Обычный 2 21 226" xfId="10221"/>
    <cellStyle name="Обычный 2 21 227" xfId="10267"/>
    <cellStyle name="Обычный 2 21 228" xfId="10313"/>
    <cellStyle name="Обычный 2 21 229" xfId="10359"/>
    <cellStyle name="Обычный 2 21 23" xfId="932"/>
    <cellStyle name="Обычный 2 21 230" xfId="10405"/>
    <cellStyle name="Обычный 2 21 231" xfId="10451"/>
    <cellStyle name="Обычный 2 21 232" xfId="10497"/>
    <cellStyle name="Обычный 2 21 233" xfId="10543"/>
    <cellStyle name="Обычный 2 21 234" xfId="10589"/>
    <cellStyle name="Обычный 2 21 235" xfId="10635"/>
    <cellStyle name="Обычный 2 21 236" xfId="10681"/>
    <cellStyle name="Обычный 2 21 237" xfId="10727"/>
    <cellStyle name="Обычный 2 21 238" xfId="10773"/>
    <cellStyle name="Обычный 2 21 239" xfId="10819"/>
    <cellStyle name="Обычный 2 21 24" xfId="654"/>
    <cellStyle name="Обычный 2 21 240" xfId="10865"/>
    <cellStyle name="Обычный 2 21 241" xfId="10911"/>
    <cellStyle name="Обычный 2 21 242" xfId="10957"/>
    <cellStyle name="Обычный 2 21 243" xfId="11003"/>
    <cellStyle name="Обычный 2 21 244" xfId="11049"/>
    <cellStyle name="Обычный 2 21 245" xfId="11093"/>
    <cellStyle name="Обычный 2 21 246" xfId="11137"/>
    <cellStyle name="Обычный 2 21 247" xfId="11181"/>
    <cellStyle name="Обычный 2 21 25" xfId="977"/>
    <cellStyle name="Обычный 2 21 26" xfId="1025"/>
    <cellStyle name="Обычный 2 21 27" xfId="1069"/>
    <cellStyle name="Обычный 2 21 28" xfId="1117"/>
    <cellStyle name="Обычный 2 21 29" xfId="1161"/>
    <cellStyle name="Обычный 2 21 3" xfId="806"/>
    <cellStyle name="Обычный 2 21 30" xfId="1208"/>
    <cellStyle name="Обычный 2 21 31" xfId="1254"/>
    <cellStyle name="Обычный 2 21 32" xfId="1300"/>
    <cellStyle name="Обычный 2 21 33" xfId="1346"/>
    <cellStyle name="Обычный 2 21 34" xfId="1392"/>
    <cellStyle name="Обычный 2 21 35" xfId="1438"/>
    <cellStyle name="Обычный 2 21 36" xfId="1484"/>
    <cellStyle name="Обычный 2 21 37" xfId="1530"/>
    <cellStyle name="Обычный 2 21 38" xfId="1576"/>
    <cellStyle name="Обычный 2 21 39" xfId="1622"/>
    <cellStyle name="Обычный 2 21 4" xfId="790"/>
    <cellStyle name="Обычный 2 21 40" xfId="1668"/>
    <cellStyle name="Обычный 2 21 41" xfId="1714"/>
    <cellStyle name="Обычный 2 21 42" xfId="1760"/>
    <cellStyle name="Обычный 2 21 43" xfId="1806"/>
    <cellStyle name="Обычный 2 21 44" xfId="1852"/>
    <cellStyle name="Обычный 2 21 45" xfId="1898"/>
    <cellStyle name="Обычный 2 21 46" xfId="1944"/>
    <cellStyle name="Обычный 2 21 47" xfId="1990"/>
    <cellStyle name="Обычный 2 21 48" xfId="2036"/>
    <cellStyle name="Обычный 2 21 49" xfId="2082"/>
    <cellStyle name="Обычный 2 21 5" xfId="809"/>
    <cellStyle name="Обычный 2 21 50" xfId="2128"/>
    <cellStyle name="Обычный 2 21 51" xfId="2174"/>
    <cellStyle name="Обычный 2 21 52" xfId="2220"/>
    <cellStyle name="Обычный 2 21 53" xfId="2266"/>
    <cellStyle name="Обычный 2 21 54" xfId="2312"/>
    <cellStyle name="Обычный 2 21 55" xfId="2358"/>
    <cellStyle name="Обычный 2 21 56" xfId="2404"/>
    <cellStyle name="Обычный 2 21 57" xfId="2450"/>
    <cellStyle name="Обычный 2 21 58" xfId="2496"/>
    <cellStyle name="Обычный 2 21 59" xfId="2542"/>
    <cellStyle name="Обычный 2 21 6" xfId="788"/>
    <cellStyle name="Обычный 2 21 60" xfId="2588"/>
    <cellStyle name="Обычный 2 21 61" xfId="2634"/>
    <cellStyle name="Обычный 2 21 62" xfId="2680"/>
    <cellStyle name="Обычный 2 21 63" xfId="2726"/>
    <cellStyle name="Обычный 2 21 64" xfId="2772"/>
    <cellStyle name="Обычный 2 21 65" xfId="2818"/>
    <cellStyle name="Обычный 2 21 66" xfId="2864"/>
    <cellStyle name="Обычный 2 21 67" xfId="2910"/>
    <cellStyle name="Обычный 2 21 68" xfId="2956"/>
    <cellStyle name="Обычный 2 21 69" xfId="3002"/>
    <cellStyle name="Обычный 2 21 7" xfId="812"/>
    <cellStyle name="Обычный 2 21 70" xfId="3048"/>
    <cellStyle name="Обычный 2 21 71" xfId="3094"/>
    <cellStyle name="Обычный 2 21 72" xfId="3140"/>
    <cellStyle name="Обычный 2 21 73" xfId="3186"/>
    <cellStyle name="Обычный 2 21 74" xfId="3232"/>
    <cellStyle name="Обычный 2 21 75" xfId="3279"/>
    <cellStyle name="Обычный 2 21 76" xfId="3325"/>
    <cellStyle name="Обычный 2 21 77" xfId="3371"/>
    <cellStyle name="Обычный 2 21 78" xfId="3417"/>
    <cellStyle name="Обычный 2 21 79" xfId="3463"/>
    <cellStyle name="Обычный 2 21 8" xfId="783"/>
    <cellStyle name="Обычный 2 21 80" xfId="3509"/>
    <cellStyle name="Обычный 2 21 81" xfId="3555"/>
    <cellStyle name="Обычный 2 21 82" xfId="3601"/>
    <cellStyle name="Обычный 2 21 83" xfId="3647"/>
    <cellStyle name="Обычный 2 21 84" xfId="3693"/>
    <cellStyle name="Обычный 2 21 85" xfId="3739"/>
    <cellStyle name="Обычный 2 21 86" xfId="3785"/>
    <cellStyle name="Обычный 2 21 87" xfId="3831"/>
    <cellStyle name="Обычный 2 21 88" xfId="3877"/>
    <cellStyle name="Обычный 2 21 89" xfId="3923"/>
    <cellStyle name="Обычный 2 21 9" xfId="814"/>
    <cellStyle name="Обычный 2 21 90" xfId="3969"/>
    <cellStyle name="Обычный 2 21 91" xfId="4015"/>
    <cellStyle name="Обычный 2 21 92" xfId="4061"/>
    <cellStyle name="Обычный 2 21 93" xfId="4107"/>
    <cellStyle name="Обычный 2 21 94" xfId="4153"/>
    <cellStyle name="Обычный 2 21 95" xfId="4199"/>
    <cellStyle name="Обычный 2 21 96" xfId="4245"/>
    <cellStyle name="Обычный 2 21 97" xfId="4291"/>
    <cellStyle name="Обычный 2 21 98" xfId="4337"/>
    <cellStyle name="Обычный 2 21 99" xfId="4383"/>
    <cellStyle name="Обычный 2 210" xfId="429"/>
    <cellStyle name="Обычный 2 211" xfId="430"/>
    <cellStyle name="Обычный 2 212" xfId="431"/>
    <cellStyle name="Обычный 2 213" xfId="432"/>
    <cellStyle name="Обычный 2 214" xfId="433"/>
    <cellStyle name="Обычный 2 215" xfId="434"/>
    <cellStyle name="Обычный 2 216" xfId="435"/>
    <cellStyle name="Обычный 2 217" xfId="436"/>
    <cellStyle name="Обычный 2 218" xfId="437"/>
    <cellStyle name="Обычный 2 219" xfId="438"/>
    <cellStyle name="Обычный 2 22" xfId="182"/>
    <cellStyle name="Обычный 2 22 10" xfId="757"/>
    <cellStyle name="Обычный 2 22 100" xfId="4710"/>
    <cellStyle name="Обычный 2 22 101" xfId="4756"/>
    <cellStyle name="Обычный 2 22 102" xfId="4802"/>
    <cellStyle name="Обычный 2 22 103" xfId="4848"/>
    <cellStyle name="Обычный 2 22 104" xfId="4894"/>
    <cellStyle name="Обычный 2 22 105" xfId="4940"/>
    <cellStyle name="Обычный 2 22 106" xfId="4986"/>
    <cellStyle name="Обычный 2 22 107" xfId="5032"/>
    <cellStyle name="Обычный 2 22 108" xfId="5078"/>
    <cellStyle name="Обычный 2 22 109" xfId="5124"/>
    <cellStyle name="Обычный 2 22 11" xfId="843"/>
    <cellStyle name="Обычный 2 22 110" xfId="5170"/>
    <cellStyle name="Обычный 2 22 111" xfId="5216"/>
    <cellStyle name="Обычный 2 22 112" xfId="5262"/>
    <cellStyle name="Обычный 2 22 113" xfId="5308"/>
    <cellStyle name="Обычный 2 22 114" xfId="5354"/>
    <cellStyle name="Обычный 2 22 115" xfId="5400"/>
    <cellStyle name="Обычный 2 22 116" xfId="5446"/>
    <cellStyle name="Обычный 2 22 117" xfId="5492"/>
    <cellStyle name="Обычный 2 22 118" xfId="5538"/>
    <cellStyle name="Обычный 2 22 119" xfId="5584"/>
    <cellStyle name="Обычный 2 22 12" xfId="747"/>
    <cellStyle name="Обычный 2 22 120" xfId="5630"/>
    <cellStyle name="Обычный 2 22 121" xfId="5676"/>
    <cellStyle name="Обычный 2 22 122" xfId="5722"/>
    <cellStyle name="Обычный 2 22 123" xfId="5768"/>
    <cellStyle name="Обычный 2 22 124" xfId="5814"/>
    <cellStyle name="Обычный 2 22 125" xfId="5860"/>
    <cellStyle name="Обычный 2 22 126" xfId="5906"/>
    <cellStyle name="Обычный 2 22 127" xfId="5952"/>
    <cellStyle name="Обычный 2 22 128" xfId="5998"/>
    <cellStyle name="Обычный 2 22 129" xfId="6044"/>
    <cellStyle name="Обычный 2 22 13" xfId="855"/>
    <cellStyle name="Обычный 2 22 130" xfId="6090"/>
    <cellStyle name="Обычный 2 22 131" xfId="6136"/>
    <cellStyle name="Обычный 2 22 132" xfId="6182"/>
    <cellStyle name="Обычный 2 22 133" xfId="6228"/>
    <cellStyle name="Обычный 2 22 134" xfId="6274"/>
    <cellStyle name="Обычный 2 22 135" xfId="6320"/>
    <cellStyle name="Обычный 2 22 136" xfId="6366"/>
    <cellStyle name="Обычный 2 22 137" xfId="6412"/>
    <cellStyle name="Обычный 2 22 138" xfId="6458"/>
    <cellStyle name="Обычный 2 22 139" xfId="6504"/>
    <cellStyle name="Обычный 2 22 14" xfId="709"/>
    <cellStyle name="Обычный 2 22 140" xfId="6550"/>
    <cellStyle name="Обычный 2 22 141" xfId="6596"/>
    <cellStyle name="Обычный 2 22 142" xfId="6642"/>
    <cellStyle name="Обычный 2 22 143" xfId="6688"/>
    <cellStyle name="Обычный 2 22 144" xfId="6734"/>
    <cellStyle name="Обычный 2 22 145" xfId="6780"/>
    <cellStyle name="Обычный 2 22 146" xfId="6824"/>
    <cellStyle name="Обычный 2 22 147" xfId="6870"/>
    <cellStyle name="Обычный 2 22 148" xfId="6914"/>
    <cellStyle name="Обычный 2 22 149" xfId="6960"/>
    <cellStyle name="Обычный 2 22 15" xfId="892"/>
    <cellStyle name="Обычный 2 22 150" xfId="7006"/>
    <cellStyle name="Обычный 2 22 151" xfId="7052"/>
    <cellStyle name="Обычный 2 22 152" xfId="7098"/>
    <cellStyle name="Обычный 2 22 153" xfId="7144"/>
    <cellStyle name="Обычный 2 22 154" xfId="7277"/>
    <cellStyle name="Обычный 2 22 155" xfId="7220"/>
    <cellStyle name="Обычный 2 22 156" xfId="7369"/>
    <cellStyle name="Обычный 2 22 157" xfId="7314"/>
    <cellStyle name="Обычный 2 22 158" xfId="7461"/>
    <cellStyle name="Обычный 2 22 159" xfId="7412"/>
    <cellStyle name="Обычный 2 22 16" xfId="666"/>
    <cellStyle name="Обычный 2 22 160" xfId="7547"/>
    <cellStyle name="Обычный 2 22 161" xfId="7504"/>
    <cellStyle name="Обычный 2 22 162" xfId="7639"/>
    <cellStyle name="Обычный 2 22 163" xfId="7598"/>
    <cellStyle name="Обычный 2 22 164" xfId="7654"/>
    <cellStyle name="Обычный 2 22 165" xfId="7690"/>
    <cellStyle name="Обычный 2 22 166" xfId="7746"/>
    <cellStyle name="Обычный 2 22 167" xfId="7783"/>
    <cellStyle name="Обычный 2 22 168" xfId="7838"/>
    <cellStyle name="Обычный 2 22 169" xfId="7876"/>
    <cellStyle name="Обычный 2 22 17" xfId="936"/>
    <cellStyle name="Обычный 2 22 170" xfId="7926"/>
    <cellStyle name="Обычный 2 22 171" xfId="7972"/>
    <cellStyle name="Обычный 2 22 172" xfId="8018"/>
    <cellStyle name="Обычный 2 22 173" xfId="8064"/>
    <cellStyle name="Обычный 2 22 174" xfId="8110"/>
    <cellStyle name="Обычный 2 22 175" xfId="8156"/>
    <cellStyle name="Обычный 2 22 176" xfId="8202"/>
    <cellStyle name="Обычный 2 22 177" xfId="8248"/>
    <cellStyle name="Обычный 2 22 178" xfId="8294"/>
    <cellStyle name="Обычный 2 22 179" xfId="8340"/>
    <cellStyle name="Обычный 2 22 18" xfId="649"/>
    <cellStyle name="Обычный 2 22 180" xfId="8386"/>
    <cellStyle name="Обычный 2 22 181" xfId="8432"/>
    <cellStyle name="Обычный 2 22 182" xfId="8478"/>
    <cellStyle name="Обычный 2 22 183" xfId="8524"/>
    <cellStyle name="Обычный 2 22 184" xfId="8570"/>
    <cellStyle name="Обычный 2 22 185" xfId="8616"/>
    <cellStyle name="Обычный 2 22 186" xfId="8662"/>
    <cellStyle name="Обычный 2 22 187" xfId="8708"/>
    <cellStyle name="Обычный 2 22 188" xfId="8754"/>
    <cellStyle name="Обычный 2 22 189" xfId="8800"/>
    <cellStyle name="Обычный 2 22 19" xfId="981"/>
    <cellStyle name="Обычный 2 22 190" xfId="8846"/>
    <cellStyle name="Обычный 2 22 191" xfId="8892"/>
    <cellStyle name="Обычный 2 22 192" xfId="8938"/>
    <cellStyle name="Обычный 2 22 193" xfId="8984"/>
    <cellStyle name="Обычный 2 22 194" xfId="9030"/>
    <cellStyle name="Обычный 2 22 195" xfId="9076"/>
    <cellStyle name="Обычный 2 22 196" xfId="9122"/>
    <cellStyle name="Обычный 2 22 197" xfId="9168"/>
    <cellStyle name="Обычный 2 22 198" xfId="9214"/>
    <cellStyle name="Обычный 2 22 199" xfId="9260"/>
    <cellStyle name="Обычный 2 22 2" xfId="439"/>
    <cellStyle name="Обычный 2 22 20" xfId="1030"/>
    <cellStyle name="Обычный 2 22 200" xfId="9306"/>
    <cellStyle name="Обычный 2 22 201" xfId="9352"/>
    <cellStyle name="Обычный 2 22 202" xfId="9398"/>
    <cellStyle name="Обычный 2 22 203" xfId="9444"/>
    <cellStyle name="Обычный 2 22 204" xfId="9490"/>
    <cellStyle name="Обычный 2 22 205" xfId="9536"/>
    <cellStyle name="Обычный 2 22 206" xfId="9582"/>
    <cellStyle name="Обычный 2 22 207" xfId="9628"/>
    <cellStyle name="Обычный 2 22 208" xfId="9674"/>
    <cellStyle name="Обычный 2 22 209" xfId="9720"/>
    <cellStyle name="Обычный 2 22 21" xfId="1073"/>
    <cellStyle name="Обычный 2 22 210" xfId="9766"/>
    <cellStyle name="Обычный 2 22 211" xfId="9812"/>
    <cellStyle name="Обычный 2 22 212" xfId="9858"/>
    <cellStyle name="Обычный 2 22 213" xfId="9904"/>
    <cellStyle name="Обычный 2 22 214" xfId="9950"/>
    <cellStyle name="Обычный 2 22 215" xfId="9996"/>
    <cellStyle name="Обычный 2 22 216" xfId="10042"/>
    <cellStyle name="Обычный 2 22 217" xfId="10088"/>
    <cellStyle name="Обычный 2 22 218" xfId="10134"/>
    <cellStyle name="Обычный 2 22 219" xfId="10180"/>
    <cellStyle name="Обычный 2 22 22" xfId="1122"/>
    <cellStyle name="Обычный 2 22 220" xfId="10226"/>
    <cellStyle name="Обычный 2 22 221" xfId="10272"/>
    <cellStyle name="Обычный 2 22 222" xfId="10318"/>
    <cellStyle name="Обычный 2 22 223" xfId="10364"/>
    <cellStyle name="Обычный 2 22 224" xfId="10410"/>
    <cellStyle name="Обычный 2 22 225" xfId="10456"/>
    <cellStyle name="Обычный 2 22 226" xfId="10502"/>
    <cellStyle name="Обычный 2 22 227" xfId="10548"/>
    <cellStyle name="Обычный 2 22 228" xfId="10594"/>
    <cellStyle name="Обычный 2 22 229" xfId="10640"/>
    <cellStyle name="Обычный 2 22 23" xfId="1166"/>
    <cellStyle name="Обычный 2 22 230" xfId="10686"/>
    <cellStyle name="Обычный 2 22 231" xfId="10732"/>
    <cellStyle name="Обычный 2 22 232" xfId="10778"/>
    <cellStyle name="Обычный 2 22 233" xfId="10824"/>
    <cellStyle name="Обычный 2 22 234" xfId="10870"/>
    <cellStyle name="Обычный 2 22 235" xfId="10916"/>
    <cellStyle name="Обычный 2 22 236" xfId="10962"/>
    <cellStyle name="Обычный 2 22 237" xfId="11008"/>
    <cellStyle name="Обычный 2 22 238" xfId="11054"/>
    <cellStyle name="Обычный 2 22 239" xfId="11098"/>
    <cellStyle name="Обычный 2 22 24" xfId="1213"/>
    <cellStyle name="Обычный 2 22 240" xfId="11142"/>
    <cellStyle name="Обычный 2 22 241" xfId="11186"/>
    <cellStyle name="Обычный 2 22 242" xfId="11229"/>
    <cellStyle name="Обычный 2 22 243" xfId="11272"/>
    <cellStyle name="Обычный 2 22 244" xfId="11315"/>
    <cellStyle name="Обычный 2 22 245" xfId="11358"/>
    <cellStyle name="Обычный 2 22 246" xfId="11401"/>
    <cellStyle name="Обычный 2 22 247" xfId="11443"/>
    <cellStyle name="Обычный 2 22 25" xfId="1259"/>
    <cellStyle name="Обычный 2 22 26" xfId="1305"/>
    <cellStyle name="Обычный 2 22 27" xfId="1351"/>
    <cellStyle name="Обычный 2 22 28" xfId="1397"/>
    <cellStyle name="Обычный 2 22 29" xfId="1443"/>
    <cellStyle name="Обычный 2 22 3" xfId="817"/>
    <cellStyle name="Обычный 2 22 30" xfId="1489"/>
    <cellStyle name="Обычный 2 22 31" xfId="1535"/>
    <cellStyle name="Обычный 2 22 32" xfId="1581"/>
    <cellStyle name="Обычный 2 22 33" xfId="1627"/>
    <cellStyle name="Обычный 2 22 34" xfId="1673"/>
    <cellStyle name="Обычный 2 22 35" xfId="1719"/>
    <cellStyle name="Обычный 2 22 36" xfId="1765"/>
    <cellStyle name="Обычный 2 22 37" xfId="1811"/>
    <cellStyle name="Обычный 2 22 38" xfId="1857"/>
    <cellStyle name="Обычный 2 22 39" xfId="1903"/>
    <cellStyle name="Обычный 2 22 4" xfId="779"/>
    <cellStyle name="Обычный 2 22 40" xfId="1949"/>
    <cellStyle name="Обычный 2 22 41" xfId="1995"/>
    <cellStyle name="Обычный 2 22 42" xfId="2041"/>
    <cellStyle name="Обычный 2 22 43" xfId="2087"/>
    <cellStyle name="Обычный 2 22 44" xfId="2133"/>
    <cellStyle name="Обычный 2 22 45" xfId="2179"/>
    <cellStyle name="Обычный 2 22 46" xfId="2225"/>
    <cellStyle name="Обычный 2 22 47" xfId="2271"/>
    <cellStyle name="Обычный 2 22 48" xfId="2317"/>
    <cellStyle name="Обычный 2 22 49" xfId="2363"/>
    <cellStyle name="Обычный 2 22 5" xfId="822"/>
    <cellStyle name="Обычный 2 22 50" xfId="2409"/>
    <cellStyle name="Обычный 2 22 51" xfId="2455"/>
    <cellStyle name="Обычный 2 22 52" xfId="2501"/>
    <cellStyle name="Обычный 2 22 53" xfId="2547"/>
    <cellStyle name="Обычный 2 22 54" xfId="2593"/>
    <cellStyle name="Обычный 2 22 55" xfId="2639"/>
    <cellStyle name="Обычный 2 22 56" xfId="2685"/>
    <cellStyle name="Обычный 2 22 57" xfId="2731"/>
    <cellStyle name="Обычный 2 22 58" xfId="2777"/>
    <cellStyle name="Обычный 2 22 59" xfId="2823"/>
    <cellStyle name="Обычный 2 22 6" xfId="773"/>
    <cellStyle name="Обычный 2 22 60" xfId="2869"/>
    <cellStyle name="Обычный 2 22 61" xfId="2915"/>
    <cellStyle name="Обычный 2 22 62" xfId="2961"/>
    <cellStyle name="Обычный 2 22 63" xfId="3007"/>
    <cellStyle name="Обычный 2 22 64" xfId="3053"/>
    <cellStyle name="Обычный 2 22 65" xfId="3099"/>
    <cellStyle name="Обычный 2 22 66" xfId="3145"/>
    <cellStyle name="Обычный 2 22 67" xfId="3191"/>
    <cellStyle name="Обычный 2 22 68" xfId="3237"/>
    <cellStyle name="Обычный 2 22 69" xfId="3284"/>
    <cellStyle name="Обычный 2 22 7" xfId="829"/>
    <cellStyle name="Обычный 2 22 70" xfId="3330"/>
    <cellStyle name="Обычный 2 22 71" xfId="3376"/>
    <cellStyle name="Обычный 2 22 72" xfId="3422"/>
    <cellStyle name="Обычный 2 22 73" xfId="3468"/>
    <cellStyle name="Обычный 2 22 74" xfId="3514"/>
    <cellStyle name="Обычный 2 22 75" xfId="3560"/>
    <cellStyle name="Обычный 2 22 76" xfId="3606"/>
    <cellStyle name="Обычный 2 22 77" xfId="3652"/>
    <cellStyle name="Обычный 2 22 78" xfId="3698"/>
    <cellStyle name="Обычный 2 22 79" xfId="3744"/>
    <cellStyle name="Обычный 2 22 8" xfId="765"/>
    <cellStyle name="Обычный 2 22 80" xfId="3790"/>
    <cellStyle name="Обычный 2 22 81" xfId="3836"/>
    <cellStyle name="Обычный 2 22 82" xfId="3882"/>
    <cellStyle name="Обычный 2 22 83" xfId="3928"/>
    <cellStyle name="Обычный 2 22 84" xfId="3974"/>
    <cellStyle name="Обычный 2 22 85" xfId="4020"/>
    <cellStyle name="Обычный 2 22 86" xfId="4066"/>
    <cellStyle name="Обычный 2 22 87" xfId="4112"/>
    <cellStyle name="Обычный 2 22 88" xfId="4158"/>
    <cellStyle name="Обычный 2 22 89" xfId="4204"/>
    <cellStyle name="Обычный 2 22 9" xfId="833"/>
    <cellStyle name="Обычный 2 22 90" xfId="4250"/>
    <cellStyle name="Обычный 2 22 91" xfId="4296"/>
    <cellStyle name="Обычный 2 22 92" xfId="4342"/>
    <cellStyle name="Обычный 2 22 93" xfId="4388"/>
    <cellStyle name="Обычный 2 22 94" xfId="4434"/>
    <cellStyle name="Обычный 2 22 95" xfId="4480"/>
    <cellStyle name="Обычный 2 22 96" xfId="4526"/>
    <cellStyle name="Обычный 2 22 97" xfId="4572"/>
    <cellStyle name="Обычный 2 22 98" xfId="4618"/>
    <cellStyle name="Обычный 2 22 99" xfId="4664"/>
    <cellStyle name="Обычный 2 220" xfId="440"/>
    <cellStyle name="Обычный 2 221" xfId="441"/>
    <cellStyle name="Обычный 2 222" xfId="442"/>
    <cellStyle name="Обычный 2 223" xfId="443"/>
    <cellStyle name="Обычный 2 224" xfId="444"/>
    <cellStyle name="Обычный 2 225" xfId="445"/>
    <cellStyle name="Обычный 2 226" xfId="446"/>
    <cellStyle name="Обычный 2 227" xfId="447"/>
    <cellStyle name="Обычный 2 228" xfId="448"/>
    <cellStyle name="Обычный 2 229" xfId="449"/>
    <cellStyle name="Обычный 2 23" xfId="193"/>
    <cellStyle name="Обычный 2 23 10" xfId="736"/>
    <cellStyle name="Обычный 2 23 100" xfId="4892"/>
    <cellStyle name="Обычный 2 23 101" xfId="4938"/>
    <cellStyle name="Обычный 2 23 102" xfId="4984"/>
    <cellStyle name="Обычный 2 23 103" xfId="5030"/>
    <cellStyle name="Обычный 2 23 104" xfId="5076"/>
    <cellStyle name="Обычный 2 23 105" xfId="5122"/>
    <cellStyle name="Обычный 2 23 106" xfId="5168"/>
    <cellStyle name="Обычный 2 23 107" xfId="5214"/>
    <cellStyle name="Обычный 2 23 108" xfId="5260"/>
    <cellStyle name="Обычный 2 23 109" xfId="5306"/>
    <cellStyle name="Обычный 2 23 11" xfId="891"/>
    <cellStyle name="Обычный 2 23 110" xfId="5352"/>
    <cellStyle name="Обычный 2 23 111" xfId="5398"/>
    <cellStyle name="Обычный 2 23 112" xfId="5444"/>
    <cellStyle name="Обычный 2 23 113" xfId="5490"/>
    <cellStyle name="Обычный 2 23 114" xfId="5536"/>
    <cellStyle name="Обычный 2 23 115" xfId="5582"/>
    <cellStyle name="Обычный 2 23 116" xfId="5628"/>
    <cellStyle name="Обычный 2 23 117" xfId="5674"/>
    <cellStyle name="Обычный 2 23 118" xfId="5720"/>
    <cellStyle name="Обычный 2 23 119" xfId="5766"/>
    <cellStyle name="Обычный 2 23 12" xfId="695"/>
    <cellStyle name="Обычный 2 23 120" xfId="5812"/>
    <cellStyle name="Обычный 2 23 121" xfId="5858"/>
    <cellStyle name="Обычный 2 23 122" xfId="5904"/>
    <cellStyle name="Обычный 2 23 123" xfId="5950"/>
    <cellStyle name="Обычный 2 23 124" xfId="5996"/>
    <cellStyle name="Обычный 2 23 125" xfId="6042"/>
    <cellStyle name="Обычный 2 23 126" xfId="6088"/>
    <cellStyle name="Обычный 2 23 127" xfId="6134"/>
    <cellStyle name="Обычный 2 23 128" xfId="6180"/>
    <cellStyle name="Обычный 2 23 129" xfId="6226"/>
    <cellStyle name="Обычный 2 23 13" xfId="934"/>
    <cellStyle name="Обычный 2 23 130" xfId="6272"/>
    <cellStyle name="Обычный 2 23 131" xfId="6318"/>
    <cellStyle name="Обычный 2 23 132" xfId="6364"/>
    <cellStyle name="Обычный 2 23 133" xfId="6410"/>
    <cellStyle name="Обычный 2 23 134" xfId="6456"/>
    <cellStyle name="Обычный 2 23 135" xfId="6502"/>
    <cellStyle name="Обычный 2 23 136" xfId="6548"/>
    <cellStyle name="Обычный 2 23 137" xfId="6594"/>
    <cellStyle name="Обычный 2 23 138" xfId="6640"/>
    <cellStyle name="Обычный 2 23 139" xfId="6686"/>
    <cellStyle name="Обычный 2 23 14" xfId="650"/>
    <cellStyle name="Обычный 2 23 140" xfId="6732"/>
    <cellStyle name="Обычный 2 23 141" xfId="6778"/>
    <cellStyle name="Обычный 2 23 142" xfId="6822"/>
    <cellStyle name="Обычный 2 23 143" xfId="6868"/>
    <cellStyle name="Обычный 2 23 144" xfId="6912"/>
    <cellStyle name="Обычный 2 23 145" xfId="6958"/>
    <cellStyle name="Обычный 2 23 146" xfId="7004"/>
    <cellStyle name="Обычный 2 23 147" xfId="7050"/>
    <cellStyle name="Обычный 2 23 148" xfId="7096"/>
    <cellStyle name="Обычный 2 23 149" xfId="7142"/>
    <cellStyle name="Обычный 2 23 15" xfId="979"/>
    <cellStyle name="Обычный 2 23 150" xfId="7188"/>
    <cellStyle name="Обычный 2 23 151" xfId="7234"/>
    <cellStyle name="Обычный 2 23 152" xfId="7280"/>
    <cellStyle name="Обычный 2 23 153" xfId="7326"/>
    <cellStyle name="Обычный 2 23 154" xfId="7458"/>
    <cellStyle name="Обычный 2 23 155" xfId="7406"/>
    <cellStyle name="Обычный 2 23 156" xfId="7545"/>
    <cellStyle name="Обычный 2 23 157" xfId="7501"/>
    <cellStyle name="Обычный 2 23 158" xfId="7637"/>
    <cellStyle name="Обычный 2 23 159" xfId="7596"/>
    <cellStyle name="Обычный 2 23 16" xfId="1029"/>
    <cellStyle name="Обычный 2 23 160" xfId="7653"/>
    <cellStyle name="Обычный 2 23 161" xfId="7689"/>
    <cellStyle name="Обычный 2 23 162" xfId="7745"/>
    <cellStyle name="Обычный 2 23 163" xfId="7782"/>
    <cellStyle name="Обычный 2 23 164" xfId="7836"/>
    <cellStyle name="Обычный 2 23 165" xfId="7874"/>
    <cellStyle name="Обычный 2 23 166" xfId="7924"/>
    <cellStyle name="Обычный 2 23 167" xfId="7970"/>
    <cellStyle name="Обычный 2 23 168" xfId="8016"/>
    <cellStyle name="Обычный 2 23 169" xfId="8062"/>
    <cellStyle name="Обычный 2 23 17" xfId="1072"/>
    <cellStyle name="Обычный 2 23 170" xfId="8108"/>
    <cellStyle name="Обычный 2 23 171" xfId="8154"/>
    <cellStyle name="Обычный 2 23 172" xfId="8200"/>
    <cellStyle name="Обычный 2 23 173" xfId="8246"/>
    <cellStyle name="Обычный 2 23 174" xfId="8292"/>
    <cellStyle name="Обычный 2 23 175" xfId="8338"/>
    <cellStyle name="Обычный 2 23 176" xfId="8384"/>
    <cellStyle name="Обычный 2 23 177" xfId="8430"/>
    <cellStyle name="Обычный 2 23 178" xfId="8476"/>
    <cellStyle name="Обычный 2 23 179" xfId="8522"/>
    <cellStyle name="Обычный 2 23 18" xfId="1120"/>
    <cellStyle name="Обычный 2 23 180" xfId="8568"/>
    <cellStyle name="Обычный 2 23 181" xfId="8614"/>
    <cellStyle name="Обычный 2 23 182" xfId="8660"/>
    <cellStyle name="Обычный 2 23 183" xfId="8706"/>
    <cellStyle name="Обычный 2 23 184" xfId="8752"/>
    <cellStyle name="Обычный 2 23 185" xfId="8798"/>
    <cellStyle name="Обычный 2 23 186" xfId="8844"/>
    <cellStyle name="Обычный 2 23 187" xfId="8890"/>
    <cellStyle name="Обычный 2 23 188" xfId="8936"/>
    <cellStyle name="Обычный 2 23 189" xfId="8982"/>
    <cellStyle name="Обычный 2 23 19" xfId="1164"/>
    <cellStyle name="Обычный 2 23 190" xfId="9028"/>
    <cellStyle name="Обычный 2 23 191" xfId="9074"/>
    <cellStyle name="Обычный 2 23 192" xfId="9120"/>
    <cellStyle name="Обычный 2 23 193" xfId="9166"/>
    <cellStyle name="Обычный 2 23 194" xfId="9212"/>
    <cellStyle name="Обычный 2 23 195" xfId="9258"/>
    <cellStyle name="Обычный 2 23 196" xfId="9304"/>
    <cellStyle name="Обычный 2 23 197" xfId="9350"/>
    <cellStyle name="Обычный 2 23 198" xfId="9396"/>
    <cellStyle name="Обычный 2 23 199" xfId="9442"/>
    <cellStyle name="Обычный 2 23 2" xfId="450"/>
    <cellStyle name="Обычный 2 23 20" xfId="1211"/>
    <cellStyle name="Обычный 2 23 200" xfId="9488"/>
    <cellStyle name="Обычный 2 23 201" xfId="9534"/>
    <cellStyle name="Обычный 2 23 202" xfId="9580"/>
    <cellStyle name="Обычный 2 23 203" xfId="9626"/>
    <cellStyle name="Обычный 2 23 204" xfId="9672"/>
    <cellStyle name="Обычный 2 23 205" xfId="9718"/>
    <cellStyle name="Обычный 2 23 206" xfId="9764"/>
    <cellStyle name="Обычный 2 23 207" xfId="9810"/>
    <cellStyle name="Обычный 2 23 208" xfId="9856"/>
    <cellStyle name="Обычный 2 23 209" xfId="9902"/>
    <cellStyle name="Обычный 2 23 21" xfId="1257"/>
    <cellStyle name="Обычный 2 23 210" xfId="9948"/>
    <cellStyle name="Обычный 2 23 211" xfId="9994"/>
    <cellStyle name="Обычный 2 23 212" xfId="10040"/>
    <cellStyle name="Обычный 2 23 213" xfId="10086"/>
    <cellStyle name="Обычный 2 23 214" xfId="10132"/>
    <cellStyle name="Обычный 2 23 215" xfId="10178"/>
    <cellStyle name="Обычный 2 23 216" xfId="10224"/>
    <cellStyle name="Обычный 2 23 217" xfId="10270"/>
    <cellStyle name="Обычный 2 23 218" xfId="10316"/>
    <cellStyle name="Обычный 2 23 219" xfId="10362"/>
    <cellStyle name="Обычный 2 23 22" xfId="1303"/>
    <cellStyle name="Обычный 2 23 220" xfId="10408"/>
    <cellStyle name="Обычный 2 23 221" xfId="10454"/>
    <cellStyle name="Обычный 2 23 222" xfId="10500"/>
    <cellStyle name="Обычный 2 23 223" xfId="10546"/>
    <cellStyle name="Обычный 2 23 224" xfId="10592"/>
    <cellStyle name="Обычный 2 23 225" xfId="10638"/>
    <cellStyle name="Обычный 2 23 226" xfId="10684"/>
    <cellStyle name="Обычный 2 23 227" xfId="10730"/>
    <cellStyle name="Обычный 2 23 228" xfId="10776"/>
    <cellStyle name="Обычный 2 23 229" xfId="10822"/>
    <cellStyle name="Обычный 2 23 23" xfId="1349"/>
    <cellStyle name="Обычный 2 23 230" xfId="10868"/>
    <cellStyle name="Обычный 2 23 231" xfId="10914"/>
    <cellStyle name="Обычный 2 23 232" xfId="10960"/>
    <cellStyle name="Обычный 2 23 233" xfId="11006"/>
    <cellStyle name="Обычный 2 23 234" xfId="11052"/>
    <cellStyle name="Обычный 2 23 235" xfId="11096"/>
    <cellStyle name="Обычный 2 23 236" xfId="11140"/>
    <cellStyle name="Обычный 2 23 237" xfId="11184"/>
    <cellStyle name="Обычный 2 23 238" xfId="11227"/>
    <cellStyle name="Обычный 2 23 239" xfId="11270"/>
    <cellStyle name="Обычный 2 23 24" xfId="1395"/>
    <cellStyle name="Обычный 2 23 240" xfId="11313"/>
    <cellStyle name="Обычный 2 23 241" xfId="11356"/>
    <cellStyle name="Обычный 2 23 242" xfId="11399"/>
    <cellStyle name="Обычный 2 23 243" xfId="11441"/>
    <cellStyle name="Обычный 2 23 244" xfId="11483"/>
    <cellStyle name="Обычный 2 23 245" xfId="11524"/>
    <cellStyle name="Обычный 2 23 246" xfId="11565"/>
    <cellStyle name="Обычный 2 23 247" xfId="11605"/>
    <cellStyle name="Обычный 2 23 25" xfId="1441"/>
    <cellStyle name="Обычный 2 23 26" xfId="1487"/>
    <cellStyle name="Обычный 2 23 27" xfId="1533"/>
    <cellStyle name="Обычный 2 23 28" xfId="1579"/>
    <cellStyle name="Обычный 2 23 29" xfId="1625"/>
    <cellStyle name="Обычный 2 23 3" xfId="828"/>
    <cellStyle name="Обычный 2 23 30" xfId="1671"/>
    <cellStyle name="Обычный 2 23 31" xfId="1717"/>
    <cellStyle name="Обычный 2 23 32" xfId="1763"/>
    <cellStyle name="Обычный 2 23 33" xfId="1809"/>
    <cellStyle name="Обычный 2 23 34" xfId="1855"/>
    <cellStyle name="Обычный 2 23 35" xfId="1901"/>
    <cellStyle name="Обычный 2 23 36" xfId="1947"/>
    <cellStyle name="Обычный 2 23 37" xfId="1993"/>
    <cellStyle name="Обычный 2 23 38" xfId="2039"/>
    <cellStyle name="Обычный 2 23 39" xfId="2085"/>
    <cellStyle name="Обычный 2 23 4" xfId="767"/>
    <cellStyle name="Обычный 2 23 40" xfId="2131"/>
    <cellStyle name="Обычный 2 23 41" xfId="2177"/>
    <cellStyle name="Обычный 2 23 42" xfId="2223"/>
    <cellStyle name="Обычный 2 23 43" xfId="2269"/>
    <cellStyle name="Обычный 2 23 44" xfId="2315"/>
    <cellStyle name="Обычный 2 23 45" xfId="2361"/>
    <cellStyle name="Обычный 2 23 46" xfId="2407"/>
    <cellStyle name="Обычный 2 23 47" xfId="2453"/>
    <cellStyle name="Обычный 2 23 48" xfId="2499"/>
    <cellStyle name="Обычный 2 23 49" xfId="2545"/>
    <cellStyle name="Обычный 2 23 5" xfId="835"/>
    <cellStyle name="Обычный 2 23 50" xfId="2591"/>
    <cellStyle name="Обычный 2 23 51" xfId="2637"/>
    <cellStyle name="Обычный 2 23 52" xfId="2683"/>
    <cellStyle name="Обычный 2 23 53" xfId="2729"/>
    <cellStyle name="Обычный 2 23 54" xfId="2775"/>
    <cellStyle name="Обычный 2 23 55" xfId="2821"/>
    <cellStyle name="Обычный 2 23 56" xfId="2867"/>
    <cellStyle name="Обычный 2 23 57" xfId="2913"/>
    <cellStyle name="Обычный 2 23 58" xfId="2959"/>
    <cellStyle name="Обычный 2 23 59" xfId="3005"/>
    <cellStyle name="Обычный 2 23 6" xfId="759"/>
    <cellStyle name="Обычный 2 23 60" xfId="3051"/>
    <cellStyle name="Обычный 2 23 61" xfId="3097"/>
    <cellStyle name="Обычный 2 23 62" xfId="3143"/>
    <cellStyle name="Обычный 2 23 63" xfId="3189"/>
    <cellStyle name="Обычный 2 23 64" xfId="3235"/>
    <cellStyle name="Обычный 2 23 65" xfId="3282"/>
    <cellStyle name="Обычный 2 23 66" xfId="3328"/>
    <cellStyle name="Обычный 2 23 67" xfId="3374"/>
    <cellStyle name="Обычный 2 23 68" xfId="3420"/>
    <cellStyle name="Обычный 2 23 69" xfId="3466"/>
    <cellStyle name="Обычный 2 23 7" xfId="844"/>
    <cellStyle name="Обычный 2 23 70" xfId="3512"/>
    <cellStyle name="Обычный 2 23 71" xfId="3558"/>
    <cellStyle name="Обычный 2 23 72" xfId="3604"/>
    <cellStyle name="Обычный 2 23 73" xfId="3650"/>
    <cellStyle name="Обычный 2 23 74" xfId="3696"/>
    <cellStyle name="Обычный 2 23 75" xfId="3742"/>
    <cellStyle name="Обычный 2 23 76" xfId="3788"/>
    <cellStyle name="Обычный 2 23 77" xfId="3834"/>
    <cellStyle name="Обычный 2 23 78" xfId="3880"/>
    <cellStyle name="Обычный 2 23 79" xfId="3926"/>
    <cellStyle name="Обычный 2 23 8" xfId="748"/>
    <cellStyle name="Обычный 2 23 80" xfId="3972"/>
    <cellStyle name="Обычный 2 23 81" xfId="4018"/>
    <cellStyle name="Обычный 2 23 82" xfId="4064"/>
    <cellStyle name="Обычный 2 23 83" xfId="4110"/>
    <cellStyle name="Обычный 2 23 84" xfId="4156"/>
    <cellStyle name="Обычный 2 23 85" xfId="4202"/>
    <cellStyle name="Обычный 2 23 86" xfId="4248"/>
    <cellStyle name="Обычный 2 23 87" xfId="4294"/>
    <cellStyle name="Обычный 2 23 88" xfId="4340"/>
    <cellStyle name="Обычный 2 23 89" xfId="4386"/>
    <cellStyle name="Обычный 2 23 9" xfId="854"/>
    <cellStyle name="Обычный 2 23 90" xfId="4432"/>
    <cellStyle name="Обычный 2 23 91" xfId="4478"/>
    <cellStyle name="Обычный 2 23 92" xfId="4524"/>
    <cellStyle name="Обычный 2 23 93" xfId="4570"/>
    <cellStyle name="Обычный 2 23 94" xfId="4616"/>
    <cellStyle name="Обычный 2 23 95" xfId="4662"/>
    <cellStyle name="Обычный 2 23 96" xfId="4708"/>
    <cellStyle name="Обычный 2 23 97" xfId="4754"/>
    <cellStyle name="Обычный 2 23 98" xfId="4800"/>
    <cellStyle name="Обычный 2 23 99" xfId="4846"/>
    <cellStyle name="Обычный 2 230" xfId="451"/>
    <cellStyle name="Обычный 2 231" xfId="452"/>
    <cellStyle name="Обычный 2 232" xfId="453"/>
    <cellStyle name="Обычный 2 233" xfId="454"/>
    <cellStyle name="Обычный 2 234" xfId="455"/>
    <cellStyle name="Обычный 2 235" xfId="456"/>
    <cellStyle name="Обычный 2 236" xfId="457"/>
    <cellStyle name="Обычный 2 237" xfId="458"/>
    <cellStyle name="Обычный 2 238" xfId="459"/>
    <cellStyle name="Обычный 2 239" xfId="460"/>
    <cellStyle name="Обычный 2 24" xfId="183"/>
    <cellStyle name="Обычный 2 24 10" xfId="661"/>
    <cellStyle name="Обычный 2 24 100" xfId="5065"/>
    <cellStyle name="Обычный 2 24 101" xfId="5111"/>
    <cellStyle name="Обычный 2 24 102" xfId="5157"/>
    <cellStyle name="Обычный 2 24 103" xfId="5203"/>
    <cellStyle name="Обычный 2 24 104" xfId="5249"/>
    <cellStyle name="Обычный 2 24 105" xfId="5295"/>
    <cellStyle name="Обычный 2 24 106" xfId="5341"/>
    <cellStyle name="Обычный 2 24 107" xfId="5387"/>
    <cellStyle name="Обычный 2 24 108" xfId="5433"/>
    <cellStyle name="Обычный 2 24 109" xfId="5479"/>
    <cellStyle name="Обычный 2 24 11" xfId="969"/>
    <cellStyle name="Обычный 2 24 110" xfId="5525"/>
    <cellStyle name="Обычный 2 24 111" xfId="5571"/>
    <cellStyle name="Обычный 2 24 112" xfId="5617"/>
    <cellStyle name="Обычный 2 24 113" xfId="5663"/>
    <cellStyle name="Обычный 2 24 114" xfId="5709"/>
    <cellStyle name="Обычный 2 24 115" xfId="5755"/>
    <cellStyle name="Обычный 2 24 116" xfId="5801"/>
    <cellStyle name="Обычный 2 24 117" xfId="5847"/>
    <cellStyle name="Обычный 2 24 118" xfId="5893"/>
    <cellStyle name="Обычный 2 24 119" xfId="5939"/>
    <cellStyle name="Обычный 2 24 12" xfId="1018"/>
    <cellStyle name="Обычный 2 24 120" xfId="5985"/>
    <cellStyle name="Обычный 2 24 121" xfId="6031"/>
    <cellStyle name="Обычный 2 24 122" xfId="6077"/>
    <cellStyle name="Обычный 2 24 123" xfId="6123"/>
    <cellStyle name="Обычный 2 24 124" xfId="6169"/>
    <cellStyle name="Обычный 2 24 125" xfId="6215"/>
    <cellStyle name="Обычный 2 24 126" xfId="6261"/>
    <cellStyle name="Обычный 2 24 127" xfId="6307"/>
    <cellStyle name="Обычный 2 24 128" xfId="6353"/>
    <cellStyle name="Обычный 2 24 129" xfId="6399"/>
    <cellStyle name="Обычный 2 24 13" xfId="1061"/>
    <cellStyle name="Обычный 2 24 130" xfId="6445"/>
    <cellStyle name="Обычный 2 24 131" xfId="6491"/>
    <cellStyle name="Обычный 2 24 132" xfId="6537"/>
    <cellStyle name="Обычный 2 24 133" xfId="6583"/>
    <cellStyle name="Обычный 2 24 134" xfId="6629"/>
    <cellStyle name="Обычный 2 24 135" xfId="6675"/>
    <cellStyle name="Обычный 2 24 136" xfId="6721"/>
    <cellStyle name="Обычный 2 24 137" xfId="6767"/>
    <cellStyle name="Обычный 2 24 138" xfId="6811"/>
    <cellStyle name="Обычный 2 24 139" xfId="6857"/>
    <cellStyle name="Обычный 2 24 14" xfId="1109"/>
    <cellStyle name="Обычный 2 24 140" xfId="6901"/>
    <cellStyle name="Обычный 2 24 141" xfId="6947"/>
    <cellStyle name="Обычный 2 24 142" xfId="6993"/>
    <cellStyle name="Обычный 2 24 143" xfId="7039"/>
    <cellStyle name="Обычный 2 24 144" xfId="7085"/>
    <cellStyle name="Обычный 2 24 145" xfId="7131"/>
    <cellStyle name="Обычный 2 24 146" xfId="7177"/>
    <cellStyle name="Обычный 2 24 147" xfId="7223"/>
    <cellStyle name="Обычный 2 24 148" xfId="7269"/>
    <cellStyle name="Обычный 2 24 149" xfId="7315"/>
    <cellStyle name="Обычный 2 24 15" xfId="1153"/>
    <cellStyle name="Обычный 2 24 150" xfId="7361"/>
    <cellStyle name="Обычный 2 24 151" xfId="7407"/>
    <cellStyle name="Обычный 2 24 152" xfId="7453"/>
    <cellStyle name="Обычный 2 24 153" xfId="7499"/>
    <cellStyle name="Обычный 2 24 154" xfId="7554"/>
    <cellStyle name="Обычный 2 24 155" xfId="7510"/>
    <cellStyle name="Обычный 2 24 156" xfId="7644"/>
    <cellStyle name="Обычный 2 24 157" xfId="7602"/>
    <cellStyle name="Обычный 2 24 158" xfId="7734"/>
    <cellStyle name="Обычный 2 24 159" xfId="7771"/>
    <cellStyle name="Обычный 2 24 16" xfId="1200"/>
    <cellStyle name="Обычный 2 24 160" xfId="7825"/>
    <cellStyle name="Обычный 2 24 161" xfId="7863"/>
    <cellStyle name="Обычный 2 24 162" xfId="7913"/>
    <cellStyle name="Обычный 2 24 163" xfId="7959"/>
    <cellStyle name="Обычный 2 24 164" xfId="8005"/>
    <cellStyle name="Обычный 2 24 165" xfId="8051"/>
    <cellStyle name="Обычный 2 24 166" xfId="8097"/>
    <cellStyle name="Обычный 2 24 167" xfId="8143"/>
    <cellStyle name="Обычный 2 24 168" xfId="8189"/>
    <cellStyle name="Обычный 2 24 169" xfId="8235"/>
    <cellStyle name="Обычный 2 24 17" xfId="1246"/>
    <cellStyle name="Обычный 2 24 170" xfId="8281"/>
    <cellStyle name="Обычный 2 24 171" xfId="8327"/>
    <cellStyle name="Обычный 2 24 172" xfId="8373"/>
    <cellStyle name="Обычный 2 24 173" xfId="8419"/>
    <cellStyle name="Обычный 2 24 174" xfId="8465"/>
    <cellStyle name="Обычный 2 24 175" xfId="8511"/>
    <cellStyle name="Обычный 2 24 176" xfId="8557"/>
    <cellStyle name="Обычный 2 24 177" xfId="8603"/>
    <cellStyle name="Обычный 2 24 178" xfId="8649"/>
    <cellStyle name="Обычный 2 24 179" xfId="8695"/>
    <cellStyle name="Обычный 2 24 18" xfId="1292"/>
    <cellStyle name="Обычный 2 24 180" xfId="8741"/>
    <cellStyle name="Обычный 2 24 181" xfId="8787"/>
    <cellStyle name="Обычный 2 24 182" xfId="8833"/>
    <cellStyle name="Обычный 2 24 183" xfId="8879"/>
    <cellStyle name="Обычный 2 24 184" xfId="8925"/>
    <cellStyle name="Обычный 2 24 185" xfId="8971"/>
    <cellStyle name="Обычный 2 24 186" xfId="9017"/>
    <cellStyle name="Обычный 2 24 187" xfId="9063"/>
    <cellStyle name="Обычный 2 24 188" xfId="9109"/>
    <cellStyle name="Обычный 2 24 189" xfId="9155"/>
    <cellStyle name="Обычный 2 24 19" xfId="1338"/>
    <cellStyle name="Обычный 2 24 190" xfId="9201"/>
    <cellStyle name="Обычный 2 24 191" xfId="9247"/>
    <cellStyle name="Обычный 2 24 192" xfId="9293"/>
    <cellStyle name="Обычный 2 24 193" xfId="9339"/>
    <cellStyle name="Обычный 2 24 194" xfId="9385"/>
    <cellStyle name="Обычный 2 24 195" xfId="9431"/>
    <cellStyle name="Обычный 2 24 196" xfId="9477"/>
    <cellStyle name="Обычный 2 24 197" xfId="9523"/>
    <cellStyle name="Обычный 2 24 198" xfId="9569"/>
    <cellStyle name="Обычный 2 24 199" xfId="9615"/>
    <cellStyle name="Обычный 2 24 2" xfId="461"/>
    <cellStyle name="Обычный 2 24 20" xfId="1384"/>
    <cellStyle name="Обычный 2 24 200" xfId="9661"/>
    <cellStyle name="Обычный 2 24 201" xfId="9707"/>
    <cellStyle name="Обычный 2 24 202" xfId="9753"/>
    <cellStyle name="Обычный 2 24 203" xfId="9799"/>
    <cellStyle name="Обычный 2 24 204" xfId="9845"/>
    <cellStyle name="Обычный 2 24 205" xfId="9891"/>
    <cellStyle name="Обычный 2 24 206" xfId="9937"/>
    <cellStyle name="Обычный 2 24 207" xfId="9983"/>
    <cellStyle name="Обычный 2 24 208" xfId="10029"/>
    <cellStyle name="Обычный 2 24 209" xfId="10075"/>
    <cellStyle name="Обычный 2 24 21" xfId="1430"/>
    <cellStyle name="Обычный 2 24 210" xfId="10121"/>
    <cellStyle name="Обычный 2 24 211" xfId="10167"/>
    <cellStyle name="Обычный 2 24 212" xfId="10213"/>
    <cellStyle name="Обычный 2 24 213" xfId="10259"/>
    <cellStyle name="Обычный 2 24 214" xfId="10305"/>
    <cellStyle name="Обычный 2 24 215" xfId="10351"/>
    <cellStyle name="Обычный 2 24 216" xfId="10397"/>
    <cellStyle name="Обычный 2 24 217" xfId="10443"/>
    <cellStyle name="Обычный 2 24 218" xfId="10489"/>
    <cellStyle name="Обычный 2 24 219" xfId="10535"/>
    <cellStyle name="Обычный 2 24 22" xfId="1476"/>
    <cellStyle name="Обычный 2 24 220" xfId="10581"/>
    <cellStyle name="Обычный 2 24 221" xfId="10627"/>
    <cellStyle name="Обычный 2 24 222" xfId="10673"/>
    <cellStyle name="Обычный 2 24 223" xfId="10719"/>
    <cellStyle name="Обычный 2 24 224" xfId="10765"/>
    <cellStyle name="Обычный 2 24 225" xfId="10811"/>
    <cellStyle name="Обычный 2 24 226" xfId="10857"/>
    <cellStyle name="Обычный 2 24 227" xfId="10903"/>
    <cellStyle name="Обычный 2 24 228" xfId="10949"/>
    <cellStyle name="Обычный 2 24 229" xfId="10995"/>
    <cellStyle name="Обычный 2 24 23" xfId="1522"/>
    <cellStyle name="Обычный 2 24 230" xfId="11041"/>
    <cellStyle name="Обычный 2 24 231" xfId="11085"/>
    <cellStyle name="Обычный 2 24 232" xfId="11129"/>
    <cellStyle name="Обычный 2 24 233" xfId="11173"/>
    <cellStyle name="Обычный 2 24 234" xfId="11217"/>
    <cellStyle name="Обычный 2 24 235" xfId="11260"/>
    <cellStyle name="Обычный 2 24 236" xfId="11303"/>
    <cellStyle name="Обычный 2 24 237" xfId="11346"/>
    <cellStyle name="Обычный 2 24 238" xfId="11389"/>
    <cellStyle name="Обычный 2 24 239" xfId="11432"/>
    <cellStyle name="Обычный 2 24 24" xfId="1568"/>
    <cellStyle name="Обычный 2 24 240" xfId="11474"/>
    <cellStyle name="Обычный 2 24 241" xfId="11515"/>
    <cellStyle name="Обычный 2 24 242" xfId="11556"/>
    <cellStyle name="Обычный 2 24 243" xfId="11597"/>
    <cellStyle name="Обычный 2 24 244" xfId="11637"/>
    <cellStyle name="Обычный 2 24 245" xfId="11676"/>
    <cellStyle name="Обычный 2 24 246" xfId="11715"/>
    <cellStyle name="Обычный 2 24 247" xfId="11754"/>
    <cellStyle name="Обычный 2 24 25" xfId="1614"/>
    <cellStyle name="Обычный 2 24 26" xfId="1660"/>
    <cellStyle name="Обычный 2 24 27" xfId="1706"/>
    <cellStyle name="Обычный 2 24 28" xfId="1752"/>
    <cellStyle name="Обычный 2 24 29" xfId="1798"/>
    <cellStyle name="Обычный 2 24 3" xfId="839"/>
    <cellStyle name="Обычный 2 24 30" xfId="1844"/>
    <cellStyle name="Обычный 2 24 31" xfId="1890"/>
    <cellStyle name="Обычный 2 24 32" xfId="1936"/>
    <cellStyle name="Обычный 2 24 33" xfId="1982"/>
    <cellStyle name="Обычный 2 24 34" xfId="2028"/>
    <cellStyle name="Обычный 2 24 35" xfId="2074"/>
    <cellStyle name="Обычный 2 24 36" xfId="2120"/>
    <cellStyle name="Обычный 2 24 37" xfId="2166"/>
    <cellStyle name="Обычный 2 24 38" xfId="2212"/>
    <cellStyle name="Обычный 2 24 39" xfId="2258"/>
    <cellStyle name="Обычный 2 24 4" xfId="755"/>
    <cellStyle name="Обычный 2 24 40" xfId="2304"/>
    <cellStyle name="Обычный 2 24 41" xfId="2350"/>
    <cellStyle name="Обычный 2 24 42" xfId="2396"/>
    <cellStyle name="Обычный 2 24 43" xfId="2442"/>
    <cellStyle name="Обычный 2 24 44" xfId="2488"/>
    <cellStyle name="Обычный 2 24 45" xfId="2534"/>
    <cellStyle name="Обычный 2 24 46" xfId="2580"/>
    <cellStyle name="Обычный 2 24 47" xfId="2626"/>
    <cellStyle name="Обычный 2 24 48" xfId="2672"/>
    <cellStyle name="Обычный 2 24 49" xfId="2718"/>
    <cellStyle name="Обычный 2 24 5" xfId="848"/>
    <cellStyle name="Обычный 2 24 50" xfId="2764"/>
    <cellStyle name="Обычный 2 24 51" xfId="2810"/>
    <cellStyle name="Обычный 2 24 52" xfId="2856"/>
    <cellStyle name="Обычный 2 24 53" xfId="2902"/>
    <cellStyle name="Обычный 2 24 54" xfId="2948"/>
    <cellStyle name="Обычный 2 24 55" xfId="2994"/>
    <cellStyle name="Обычный 2 24 56" xfId="3040"/>
    <cellStyle name="Обычный 2 24 57" xfId="3086"/>
    <cellStyle name="Обычный 2 24 58" xfId="3132"/>
    <cellStyle name="Обычный 2 24 59" xfId="3178"/>
    <cellStyle name="Обычный 2 24 6" xfId="745"/>
    <cellStyle name="Обычный 2 24 60" xfId="3224"/>
    <cellStyle name="Обычный 2 24 61" xfId="3271"/>
    <cellStyle name="Обычный 2 24 62" xfId="3317"/>
    <cellStyle name="Обычный 2 24 63" xfId="3363"/>
    <cellStyle name="Обычный 2 24 64" xfId="3409"/>
    <cellStyle name="Обычный 2 24 65" xfId="3455"/>
    <cellStyle name="Обычный 2 24 66" xfId="3501"/>
    <cellStyle name="Обычный 2 24 67" xfId="3547"/>
    <cellStyle name="Обычный 2 24 68" xfId="3593"/>
    <cellStyle name="Обычный 2 24 69" xfId="3639"/>
    <cellStyle name="Обычный 2 24 7" xfId="883"/>
    <cellStyle name="Обычный 2 24 70" xfId="3685"/>
    <cellStyle name="Обычный 2 24 71" xfId="3731"/>
    <cellStyle name="Обычный 2 24 72" xfId="3777"/>
    <cellStyle name="Обычный 2 24 73" xfId="3823"/>
    <cellStyle name="Обычный 2 24 74" xfId="3869"/>
    <cellStyle name="Обычный 2 24 75" xfId="3915"/>
    <cellStyle name="Обычный 2 24 76" xfId="3961"/>
    <cellStyle name="Обычный 2 24 77" xfId="4007"/>
    <cellStyle name="Обычный 2 24 78" xfId="4053"/>
    <cellStyle name="Обычный 2 24 79" xfId="4099"/>
    <cellStyle name="Обычный 2 24 8" xfId="705"/>
    <cellStyle name="Обычный 2 24 80" xfId="4145"/>
    <cellStyle name="Обычный 2 24 81" xfId="4191"/>
    <cellStyle name="Обычный 2 24 82" xfId="4237"/>
    <cellStyle name="Обычный 2 24 83" xfId="4283"/>
    <cellStyle name="Обычный 2 24 84" xfId="4329"/>
    <cellStyle name="Обычный 2 24 85" xfId="4375"/>
    <cellStyle name="Обычный 2 24 86" xfId="4421"/>
    <cellStyle name="Обычный 2 24 87" xfId="4467"/>
    <cellStyle name="Обычный 2 24 88" xfId="4513"/>
    <cellStyle name="Обычный 2 24 89" xfId="4559"/>
    <cellStyle name="Обычный 2 24 9" xfId="924"/>
    <cellStyle name="Обычный 2 24 90" xfId="4605"/>
    <cellStyle name="Обычный 2 24 91" xfId="4651"/>
    <cellStyle name="Обычный 2 24 92" xfId="4697"/>
    <cellStyle name="Обычный 2 24 93" xfId="4743"/>
    <cellStyle name="Обычный 2 24 94" xfId="4789"/>
    <cellStyle name="Обычный 2 24 95" xfId="4835"/>
    <cellStyle name="Обычный 2 24 96" xfId="4881"/>
    <cellStyle name="Обычный 2 24 97" xfId="4927"/>
    <cellStyle name="Обычный 2 24 98" xfId="4973"/>
    <cellStyle name="Обычный 2 24 99" xfId="5019"/>
    <cellStyle name="Обычный 2 240" xfId="462"/>
    <cellStyle name="Обычный 2 241" xfId="463"/>
    <cellStyle name="Обычный 2 242" xfId="464"/>
    <cellStyle name="Обычный 2 243" xfId="465"/>
    <cellStyle name="Обычный 2 244" xfId="466"/>
    <cellStyle name="Обычный 2 245" xfId="467"/>
    <cellStyle name="Обычный 2 246" xfId="468"/>
    <cellStyle name="Обычный 2 247" xfId="469"/>
    <cellStyle name="Обычный 2 248" xfId="470"/>
    <cellStyle name="Обычный 2 249" xfId="471"/>
    <cellStyle name="Обычный 2 25" xfId="192"/>
    <cellStyle name="Обычный 2 25 10" xfId="1021"/>
    <cellStyle name="Обычный 2 25 100" xfId="5161"/>
    <cellStyle name="Обычный 2 25 101" xfId="5207"/>
    <cellStyle name="Обычный 2 25 102" xfId="5253"/>
    <cellStyle name="Обычный 2 25 103" xfId="5299"/>
    <cellStyle name="Обычный 2 25 104" xfId="5345"/>
    <cellStyle name="Обычный 2 25 105" xfId="5391"/>
    <cellStyle name="Обычный 2 25 106" xfId="5437"/>
    <cellStyle name="Обычный 2 25 107" xfId="5483"/>
    <cellStyle name="Обычный 2 25 108" xfId="5529"/>
    <cellStyle name="Обычный 2 25 109" xfId="5575"/>
    <cellStyle name="Обычный 2 25 11" xfId="1065"/>
    <cellStyle name="Обычный 2 25 110" xfId="5621"/>
    <cellStyle name="Обычный 2 25 111" xfId="5667"/>
    <cellStyle name="Обычный 2 25 112" xfId="5713"/>
    <cellStyle name="Обычный 2 25 113" xfId="5759"/>
    <cellStyle name="Обычный 2 25 114" xfId="5805"/>
    <cellStyle name="Обычный 2 25 115" xfId="5851"/>
    <cellStyle name="Обычный 2 25 116" xfId="5897"/>
    <cellStyle name="Обычный 2 25 117" xfId="5943"/>
    <cellStyle name="Обычный 2 25 118" xfId="5989"/>
    <cellStyle name="Обычный 2 25 119" xfId="6035"/>
    <cellStyle name="Обычный 2 25 12" xfId="1113"/>
    <cellStyle name="Обычный 2 25 120" xfId="6081"/>
    <cellStyle name="Обычный 2 25 121" xfId="6127"/>
    <cellStyle name="Обычный 2 25 122" xfId="6173"/>
    <cellStyle name="Обычный 2 25 123" xfId="6219"/>
    <cellStyle name="Обычный 2 25 124" xfId="6265"/>
    <cellStyle name="Обычный 2 25 125" xfId="6311"/>
    <cellStyle name="Обычный 2 25 126" xfId="6357"/>
    <cellStyle name="Обычный 2 25 127" xfId="6403"/>
    <cellStyle name="Обычный 2 25 128" xfId="6449"/>
    <cellStyle name="Обычный 2 25 129" xfId="6495"/>
    <cellStyle name="Обычный 2 25 13" xfId="1157"/>
    <cellStyle name="Обычный 2 25 130" xfId="6541"/>
    <cellStyle name="Обычный 2 25 131" xfId="6587"/>
    <cellStyle name="Обычный 2 25 132" xfId="6633"/>
    <cellStyle name="Обычный 2 25 133" xfId="6679"/>
    <cellStyle name="Обычный 2 25 134" xfId="6725"/>
    <cellStyle name="Обычный 2 25 135" xfId="6771"/>
    <cellStyle name="Обычный 2 25 136" xfId="6815"/>
    <cellStyle name="Обычный 2 25 137" xfId="6861"/>
    <cellStyle name="Обычный 2 25 138" xfId="6905"/>
    <cellStyle name="Обычный 2 25 139" xfId="6951"/>
    <cellStyle name="Обычный 2 25 14" xfId="1204"/>
    <cellStyle name="Обычный 2 25 140" xfId="6997"/>
    <cellStyle name="Обычный 2 25 141" xfId="7043"/>
    <cellStyle name="Обычный 2 25 142" xfId="7089"/>
    <cellStyle name="Обычный 2 25 143" xfId="7135"/>
    <cellStyle name="Обычный 2 25 144" xfId="7181"/>
    <cellStyle name="Обычный 2 25 145" xfId="7227"/>
    <cellStyle name="Обычный 2 25 146" xfId="7273"/>
    <cellStyle name="Обычный 2 25 147" xfId="7319"/>
    <cellStyle name="Обычный 2 25 148" xfId="7365"/>
    <cellStyle name="Обычный 2 25 149" xfId="7411"/>
    <cellStyle name="Обычный 2 25 15" xfId="1250"/>
    <cellStyle name="Обычный 2 25 150" xfId="7457"/>
    <cellStyle name="Обычный 2 25 151" xfId="7503"/>
    <cellStyle name="Обычный 2 25 152" xfId="7549"/>
    <cellStyle name="Обычный 2 25 153" xfId="7595"/>
    <cellStyle name="Обычный 2 25 154" xfId="7646"/>
    <cellStyle name="Обычный 2 25 155" xfId="7680"/>
    <cellStyle name="Обычный 2 25 156" xfId="7737"/>
    <cellStyle name="Обычный 2 25 157" xfId="7774"/>
    <cellStyle name="Обычный 2 25 158" xfId="7829"/>
    <cellStyle name="Обычный 2 25 159" xfId="7867"/>
    <cellStyle name="Обычный 2 25 16" xfId="1296"/>
    <cellStyle name="Обычный 2 25 160" xfId="7917"/>
    <cellStyle name="Обычный 2 25 161" xfId="7963"/>
    <cellStyle name="Обычный 2 25 162" xfId="8009"/>
    <cellStyle name="Обычный 2 25 163" xfId="8055"/>
    <cellStyle name="Обычный 2 25 164" xfId="8101"/>
    <cellStyle name="Обычный 2 25 165" xfId="8147"/>
    <cellStyle name="Обычный 2 25 166" xfId="8193"/>
    <cellStyle name="Обычный 2 25 167" xfId="8239"/>
    <cellStyle name="Обычный 2 25 168" xfId="8285"/>
    <cellStyle name="Обычный 2 25 169" xfId="8331"/>
    <cellStyle name="Обычный 2 25 17" xfId="1342"/>
    <cellStyle name="Обычный 2 25 170" xfId="8377"/>
    <cellStyle name="Обычный 2 25 171" xfId="8423"/>
    <cellStyle name="Обычный 2 25 172" xfId="8469"/>
    <cellStyle name="Обычный 2 25 173" xfId="8515"/>
    <cellStyle name="Обычный 2 25 174" xfId="8561"/>
    <cellStyle name="Обычный 2 25 175" xfId="8607"/>
    <cellStyle name="Обычный 2 25 176" xfId="8653"/>
    <cellStyle name="Обычный 2 25 177" xfId="8699"/>
    <cellStyle name="Обычный 2 25 178" xfId="8745"/>
    <cellStyle name="Обычный 2 25 179" xfId="8791"/>
    <cellStyle name="Обычный 2 25 18" xfId="1388"/>
    <cellStyle name="Обычный 2 25 180" xfId="8837"/>
    <cellStyle name="Обычный 2 25 181" xfId="8883"/>
    <cellStyle name="Обычный 2 25 182" xfId="8929"/>
    <cellStyle name="Обычный 2 25 183" xfId="8975"/>
    <cellStyle name="Обычный 2 25 184" xfId="9021"/>
    <cellStyle name="Обычный 2 25 185" xfId="9067"/>
    <cellStyle name="Обычный 2 25 186" xfId="9113"/>
    <cellStyle name="Обычный 2 25 187" xfId="9159"/>
    <cellStyle name="Обычный 2 25 188" xfId="9205"/>
    <cellStyle name="Обычный 2 25 189" xfId="9251"/>
    <cellStyle name="Обычный 2 25 19" xfId="1434"/>
    <cellStyle name="Обычный 2 25 190" xfId="9297"/>
    <cellStyle name="Обычный 2 25 191" xfId="9343"/>
    <cellStyle name="Обычный 2 25 192" xfId="9389"/>
    <cellStyle name="Обычный 2 25 193" xfId="9435"/>
    <cellStyle name="Обычный 2 25 194" xfId="9481"/>
    <cellStyle name="Обычный 2 25 195" xfId="9527"/>
    <cellStyle name="Обычный 2 25 196" xfId="9573"/>
    <cellStyle name="Обычный 2 25 197" xfId="9619"/>
    <cellStyle name="Обычный 2 25 198" xfId="9665"/>
    <cellStyle name="Обычный 2 25 199" xfId="9711"/>
    <cellStyle name="Обычный 2 25 2" xfId="472"/>
    <cellStyle name="Обычный 2 25 20" xfId="1480"/>
    <cellStyle name="Обычный 2 25 200" xfId="9757"/>
    <cellStyle name="Обычный 2 25 201" xfId="9803"/>
    <cellStyle name="Обычный 2 25 202" xfId="9849"/>
    <cellStyle name="Обычный 2 25 203" xfId="9895"/>
    <cellStyle name="Обычный 2 25 204" xfId="9941"/>
    <cellStyle name="Обычный 2 25 205" xfId="9987"/>
    <cellStyle name="Обычный 2 25 206" xfId="10033"/>
    <cellStyle name="Обычный 2 25 207" xfId="10079"/>
    <cellStyle name="Обычный 2 25 208" xfId="10125"/>
    <cellStyle name="Обычный 2 25 209" xfId="10171"/>
    <cellStyle name="Обычный 2 25 21" xfId="1526"/>
    <cellStyle name="Обычный 2 25 210" xfId="10217"/>
    <cellStyle name="Обычный 2 25 211" xfId="10263"/>
    <cellStyle name="Обычный 2 25 212" xfId="10309"/>
    <cellStyle name="Обычный 2 25 213" xfId="10355"/>
    <cellStyle name="Обычный 2 25 214" xfId="10401"/>
    <cellStyle name="Обычный 2 25 215" xfId="10447"/>
    <cellStyle name="Обычный 2 25 216" xfId="10493"/>
    <cellStyle name="Обычный 2 25 217" xfId="10539"/>
    <cellStyle name="Обычный 2 25 218" xfId="10585"/>
    <cellStyle name="Обычный 2 25 219" xfId="10631"/>
    <cellStyle name="Обычный 2 25 22" xfId="1572"/>
    <cellStyle name="Обычный 2 25 220" xfId="10677"/>
    <cellStyle name="Обычный 2 25 221" xfId="10723"/>
    <cellStyle name="Обычный 2 25 222" xfId="10769"/>
    <cellStyle name="Обычный 2 25 223" xfId="10815"/>
    <cellStyle name="Обычный 2 25 224" xfId="10861"/>
    <cellStyle name="Обычный 2 25 225" xfId="10907"/>
    <cellStyle name="Обычный 2 25 226" xfId="10953"/>
    <cellStyle name="Обычный 2 25 227" xfId="10999"/>
    <cellStyle name="Обычный 2 25 228" xfId="11045"/>
    <cellStyle name="Обычный 2 25 229" xfId="11089"/>
    <cellStyle name="Обычный 2 25 23" xfId="1618"/>
    <cellStyle name="Обычный 2 25 230" xfId="11133"/>
    <cellStyle name="Обычный 2 25 231" xfId="11177"/>
    <cellStyle name="Обычный 2 25 232" xfId="11221"/>
    <cellStyle name="Обычный 2 25 233" xfId="11264"/>
    <cellStyle name="Обычный 2 25 234" xfId="11307"/>
    <cellStyle name="Обычный 2 25 235" xfId="11350"/>
    <cellStyle name="Обычный 2 25 236" xfId="11393"/>
    <cellStyle name="Обычный 2 25 237" xfId="11436"/>
    <cellStyle name="Обычный 2 25 238" xfId="11478"/>
    <cellStyle name="Обычный 2 25 239" xfId="11519"/>
    <cellStyle name="Обычный 2 25 24" xfId="1664"/>
    <cellStyle name="Обычный 2 25 240" xfId="11560"/>
    <cellStyle name="Обычный 2 25 241" xfId="11601"/>
    <cellStyle name="Обычный 2 25 242" xfId="11641"/>
    <cellStyle name="Обычный 2 25 243" xfId="11680"/>
    <cellStyle name="Обычный 2 25 244" xfId="11719"/>
    <cellStyle name="Обычный 2 25 245" xfId="11757"/>
    <cellStyle name="Обычный 2 25 246" xfId="11794"/>
    <cellStyle name="Обычный 2 25 247" xfId="11831"/>
    <cellStyle name="Обычный 2 25 25" xfId="1710"/>
    <cellStyle name="Обычный 2 25 26" xfId="1756"/>
    <cellStyle name="Обычный 2 25 27" xfId="1802"/>
    <cellStyle name="Обычный 2 25 28" xfId="1848"/>
    <cellStyle name="Обычный 2 25 29" xfId="1894"/>
    <cellStyle name="Обычный 2 25 3" xfId="850"/>
    <cellStyle name="Обычный 2 25 30" xfId="1940"/>
    <cellStyle name="Обычный 2 25 31" xfId="1986"/>
    <cellStyle name="Обычный 2 25 32" xfId="2032"/>
    <cellStyle name="Обычный 2 25 33" xfId="2078"/>
    <cellStyle name="Обычный 2 25 34" xfId="2124"/>
    <cellStyle name="Обычный 2 25 35" xfId="2170"/>
    <cellStyle name="Обычный 2 25 36" xfId="2216"/>
    <cellStyle name="Обычный 2 25 37" xfId="2262"/>
    <cellStyle name="Обычный 2 25 38" xfId="2308"/>
    <cellStyle name="Обычный 2 25 39" xfId="2354"/>
    <cellStyle name="Обычный 2 25 4" xfId="743"/>
    <cellStyle name="Обычный 2 25 40" xfId="2400"/>
    <cellStyle name="Обычный 2 25 41" xfId="2446"/>
    <cellStyle name="Обычный 2 25 42" xfId="2492"/>
    <cellStyle name="Обычный 2 25 43" xfId="2538"/>
    <cellStyle name="Обычный 2 25 44" xfId="2584"/>
    <cellStyle name="Обычный 2 25 45" xfId="2630"/>
    <cellStyle name="Обычный 2 25 46" xfId="2676"/>
    <cellStyle name="Обычный 2 25 47" xfId="2722"/>
    <cellStyle name="Обычный 2 25 48" xfId="2768"/>
    <cellStyle name="Обычный 2 25 49" xfId="2814"/>
    <cellStyle name="Обычный 2 25 5" xfId="886"/>
    <cellStyle name="Обычный 2 25 50" xfId="2860"/>
    <cellStyle name="Обычный 2 25 51" xfId="2906"/>
    <cellStyle name="Обычный 2 25 52" xfId="2952"/>
    <cellStyle name="Обычный 2 25 53" xfId="2998"/>
    <cellStyle name="Обычный 2 25 54" xfId="3044"/>
    <cellStyle name="Обычный 2 25 55" xfId="3090"/>
    <cellStyle name="Обычный 2 25 56" xfId="3136"/>
    <cellStyle name="Обычный 2 25 57" xfId="3182"/>
    <cellStyle name="Обычный 2 25 58" xfId="3228"/>
    <cellStyle name="Обычный 2 25 59" xfId="3275"/>
    <cellStyle name="Обычный 2 25 6" xfId="703"/>
    <cellStyle name="Обычный 2 25 60" xfId="3321"/>
    <cellStyle name="Обычный 2 25 61" xfId="3367"/>
    <cellStyle name="Обычный 2 25 62" xfId="3413"/>
    <cellStyle name="Обычный 2 25 63" xfId="3459"/>
    <cellStyle name="Обычный 2 25 64" xfId="3505"/>
    <cellStyle name="Обычный 2 25 65" xfId="3551"/>
    <cellStyle name="Обычный 2 25 66" xfId="3597"/>
    <cellStyle name="Обычный 2 25 67" xfId="3643"/>
    <cellStyle name="Обычный 2 25 68" xfId="3689"/>
    <cellStyle name="Обычный 2 25 69" xfId="3735"/>
    <cellStyle name="Обычный 2 25 7" xfId="929"/>
    <cellStyle name="Обычный 2 25 70" xfId="3781"/>
    <cellStyle name="Обычный 2 25 71" xfId="3827"/>
    <cellStyle name="Обычный 2 25 72" xfId="3873"/>
    <cellStyle name="Обычный 2 25 73" xfId="3919"/>
    <cellStyle name="Обычный 2 25 74" xfId="3965"/>
    <cellStyle name="Обычный 2 25 75" xfId="4011"/>
    <cellStyle name="Обычный 2 25 76" xfId="4057"/>
    <cellStyle name="Обычный 2 25 77" xfId="4103"/>
    <cellStyle name="Обычный 2 25 78" xfId="4149"/>
    <cellStyle name="Обычный 2 25 79" xfId="4195"/>
    <cellStyle name="Обычный 2 25 8" xfId="658"/>
    <cellStyle name="Обычный 2 25 80" xfId="4241"/>
    <cellStyle name="Обычный 2 25 81" xfId="4287"/>
    <cellStyle name="Обычный 2 25 82" xfId="4333"/>
    <cellStyle name="Обычный 2 25 83" xfId="4379"/>
    <cellStyle name="Обычный 2 25 84" xfId="4425"/>
    <cellStyle name="Обычный 2 25 85" xfId="4471"/>
    <cellStyle name="Обычный 2 25 86" xfId="4517"/>
    <cellStyle name="Обычный 2 25 87" xfId="4563"/>
    <cellStyle name="Обычный 2 25 88" xfId="4609"/>
    <cellStyle name="Обычный 2 25 89" xfId="4655"/>
    <cellStyle name="Обычный 2 25 9" xfId="972"/>
    <cellStyle name="Обычный 2 25 90" xfId="4701"/>
    <cellStyle name="Обычный 2 25 91" xfId="4747"/>
    <cellStyle name="Обычный 2 25 92" xfId="4793"/>
    <cellStyle name="Обычный 2 25 93" xfId="4839"/>
    <cellStyle name="Обычный 2 25 94" xfId="4885"/>
    <cellStyle name="Обычный 2 25 95" xfId="4931"/>
    <cellStyle name="Обычный 2 25 96" xfId="4977"/>
    <cellStyle name="Обычный 2 25 97" xfId="5023"/>
    <cellStyle name="Обычный 2 25 98" xfId="5069"/>
    <cellStyle name="Обычный 2 25 99" xfId="5115"/>
    <cellStyle name="Обычный 2 250" xfId="473"/>
    <cellStyle name="Обычный 2 251" xfId="474"/>
    <cellStyle name="Обычный 2 252" xfId="475"/>
    <cellStyle name="Обычный 2 253" xfId="476"/>
    <cellStyle name="Обычный 2 254" xfId="477"/>
    <cellStyle name="Обычный 2 255" xfId="478"/>
    <cellStyle name="Обычный 2 26" xfId="184"/>
    <cellStyle name="Обычный 2 26 10" xfId="1031"/>
    <cellStyle name="Обычный 2 26 100" xfId="5171"/>
    <cellStyle name="Обычный 2 26 101" xfId="5217"/>
    <cellStyle name="Обычный 2 26 102" xfId="5263"/>
    <cellStyle name="Обычный 2 26 103" xfId="5309"/>
    <cellStyle name="Обычный 2 26 104" xfId="5355"/>
    <cellStyle name="Обычный 2 26 105" xfId="5401"/>
    <cellStyle name="Обычный 2 26 106" xfId="5447"/>
    <cellStyle name="Обычный 2 26 107" xfId="5493"/>
    <cellStyle name="Обычный 2 26 108" xfId="5539"/>
    <cellStyle name="Обычный 2 26 109" xfId="5585"/>
    <cellStyle name="Обычный 2 26 11" xfId="1075"/>
    <cellStyle name="Обычный 2 26 110" xfId="5631"/>
    <cellStyle name="Обычный 2 26 111" xfId="5677"/>
    <cellStyle name="Обычный 2 26 112" xfId="5723"/>
    <cellStyle name="Обычный 2 26 113" xfId="5769"/>
    <cellStyle name="Обычный 2 26 114" xfId="5815"/>
    <cellStyle name="Обычный 2 26 115" xfId="5861"/>
    <cellStyle name="Обычный 2 26 116" xfId="5907"/>
    <cellStyle name="Обычный 2 26 117" xfId="5953"/>
    <cellStyle name="Обычный 2 26 118" xfId="5999"/>
    <cellStyle name="Обычный 2 26 119" xfId="6045"/>
    <cellStyle name="Обычный 2 26 12" xfId="1123"/>
    <cellStyle name="Обычный 2 26 120" xfId="6091"/>
    <cellStyle name="Обычный 2 26 121" xfId="6137"/>
    <cellStyle name="Обычный 2 26 122" xfId="6183"/>
    <cellStyle name="Обычный 2 26 123" xfId="6229"/>
    <cellStyle name="Обычный 2 26 124" xfId="6275"/>
    <cellStyle name="Обычный 2 26 125" xfId="6321"/>
    <cellStyle name="Обычный 2 26 126" xfId="6367"/>
    <cellStyle name="Обычный 2 26 127" xfId="6413"/>
    <cellStyle name="Обычный 2 26 128" xfId="6459"/>
    <cellStyle name="Обычный 2 26 129" xfId="6505"/>
    <cellStyle name="Обычный 2 26 13" xfId="1167"/>
    <cellStyle name="Обычный 2 26 130" xfId="6551"/>
    <cellStyle name="Обычный 2 26 131" xfId="6597"/>
    <cellStyle name="Обычный 2 26 132" xfId="6643"/>
    <cellStyle name="Обычный 2 26 133" xfId="6689"/>
    <cellStyle name="Обычный 2 26 134" xfId="6735"/>
    <cellStyle name="Обычный 2 26 135" xfId="6781"/>
    <cellStyle name="Обычный 2 26 136" xfId="6825"/>
    <cellStyle name="Обычный 2 26 137" xfId="6871"/>
    <cellStyle name="Обычный 2 26 138" xfId="6915"/>
    <cellStyle name="Обычный 2 26 139" xfId="6961"/>
    <cellStyle name="Обычный 2 26 14" xfId="1214"/>
    <cellStyle name="Обычный 2 26 140" xfId="7007"/>
    <cellStyle name="Обычный 2 26 141" xfId="7053"/>
    <cellStyle name="Обычный 2 26 142" xfId="7099"/>
    <cellStyle name="Обычный 2 26 143" xfId="7145"/>
    <cellStyle name="Обычный 2 26 144" xfId="7191"/>
    <cellStyle name="Обычный 2 26 145" xfId="7237"/>
    <cellStyle name="Обычный 2 26 146" xfId="7283"/>
    <cellStyle name="Обычный 2 26 147" xfId="7329"/>
    <cellStyle name="Обычный 2 26 148" xfId="7375"/>
    <cellStyle name="Обычный 2 26 149" xfId="7421"/>
    <cellStyle name="Обычный 2 26 15" xfId="1260"/>
    <cellStyle name="Обычный 2 26 150" xfId="7467"/>
    <cellStyle name="Обычный 2 26 151" xfId="7513"/>
    <cellStyle name="Обычный 2 26 152" xfId="7559"/>
    <cellStyle name="Обычный 2 26 153" xfId="7605"/>
    <cellStyle name="Обычный 2 26 154" xfId="7655"/>
    <cellStyle name="Обычный 2 26 155" xfId="7691"/>
    <cellStyle name="Обычный 2 26 156" xfId="7747"/>
    <cellStyle name="Обычный 2 26 157" xfId="7784"/>
    <cellStyle name="Обычный 2 26 158" xfId="7839"/>
    <cellStyle name="Обычный 2 26 159" xfId="7877"/>
    <cellStyle name="Обычный 2 26 16" xfId="1306"/>
    <cellStyle name="Обычный 2 26 160" xfId="7927"/>
    <cellStyle name="Обычный 2 26 161" xfId="7973"/>
    <cellStyle name="Обычный 2 26 162" xfId="8019"/>
    <cellStyle name="Обычный 2 26 163" xfId="8065"/>
    <cellStyle name="Обычный 2 26 164" xfId="8111"/>
    <cellStyle name="Обычный 2 26 165" xfId="8157"/>
    <cellStyle name="Обычный 2 26 166" xfId="8203"/>
    <cellStyle name="Обычный 2 26 167" xfId="8249"/>
    <cellStyle name="Обычный 2 26 168" xfId="8295"/>
    <cellStyle name="Обычный 2 26 169" xfId="8341"/>
    <cellStyle name="Обычный 2 26 17" xfId="1352"/>
    <cellStyle name="Обычный 2 26 170" xfId="8387"/>
    <cellStyle name="Обычный 2 26 171" xfId="8433"/>
    <cellStyle name="Обычный 2 26 172" xfId="8479"/>
    <cellStyle name="Обычный 2 26 173" xfId="8525"/>
    <cellStyle name="Обычный 2 26 174" xfId="8571"/>
    <cellStyle name="Обычный 2 26 175" xfId="8617"/>
    <cellStyle name="Обычный 2 26 176" xfId="8663"/>
    <cellStyle name="Обычный 2 26 177" xfId="8709"/>
    <cellStyle name="Обычный 2 26 178" xfId="8755"/>
    <cellStyle name="Обычный 2 26 179" xfId="8801"/>
    <cellStyle name="Обычный 2 26 18" xfId="1398"/>
    <cellStyle name="Обычный 2 26 180" xfId="8847"/>
    <cellStyle name="Обычный 2 26 181" xfId="8893"/>
    <cellStyle name="Обычный 2 26 182" xfId="8939"/>
    <cellStyle name="Обычный 2 26 183" xfId="8985"/>
    <cellStyle name="Обычный 2 26 184" xfId="9031"/>
    <cellStyle name="Обычный 2 26 185" xfId="9077"/>
    <cellStyle name="Обычный 2 26 186" xfId="9123"/>
    <cellStyle name="Обычный 2 26 187" xfId="9169"/>
    <cellStyle name="Обычный 2 26 188" xfId="9215"/>
    <cellStyle name="Обычный 2 26 189" xfId="9261"/>
    <cellStyle name="Обычный 2 26 19" xfId="1444"/>
    <cellStyle name="Обычный 2 26 190" xfId="9307"/>
    <cellStyle name="Обычный 2 26 191" xfId="9353"/>
    <cellStyle name="Обычный 2 26 192" xfId="9399"/>
    <cellStyle name="Обычный 2 26 193" xfId="9445"/>
    <cellStyle name="Обычный 2 26 194" xfId="9491"/>
    <cellStyle name="Обычный 2 26 195" xfId="9537"/>
    <cellStyle name="Обычный 2 26 196" xfId="9583"/>
    <cellStyle name="Обычный 2 26 197" xfId="9629"/>
    <cellStyle name="Обычный 2 26 198" xfId="9675"/>
    <cellStyle name="Обычный 2 26 199" xfId="9721"/>
    <cellStyle name="Обычный 2 26 2" xfId="479"/>
    <cellStyle name="Обычный 2 26 20" xfId="1490"/>
    <cellStyle name="Обычный 2 26 200" xfId="9767"/>
    <cellStyle name="Обычный 2 26 201" xfId="9813"/>
    <cellStyle name="Обычный 2 26 202" xfId="9859"/>
    <cellStyle name="Обычный 2 26 203" xfId="9905"/>
    <cellStyle name="Обычный 2 26 204" xfId="9951"/>
    <cellStyle name="Обычный 2 26 205" xfId="9997"/>
    <cellStyle name="Обычный 2 26 206" xfId="10043"/>
    <cellStyle name="Обычный 2 26 207" xfId="10089"/>
    <cellStyle name="Обычный 2 26 208" xfId="10135"/>
    <cellStyle name="Обычный 2 26 209" xfId="10181"/>
    <cellStyle name="Обычный 2 26 21" xfId="1536"/>
    <cellStyle name="Обычный 2 26 210" xfId="10227"/>
    <cellStyle name="Обычный 2 26 211" xfId="10273"/>
    <cellStyle name="Обычный 2 26 212" xfId="10319"/>
    <cellStyle name="Обычный 2 26 213" xfId="10365"/>
    <cellStyle name="Обычный 2 26 214" xfId="10411"/>
    <cellStyle name="Обычный 2 26 215" xfId="10457"/>
    <cellStyle name="Обычный 2 26 216" xfId="10503"/>
    <cellStyle name="Обычный 2 26 217" xfId="10549"/>
    <cellStyle name="Обычный 2 26 218" xfId="10595"/>
    <cellStyle name="Обычный 2 26 219" xfId="10641"/>
    <cellStyle name="Обычный 2 26 22" xfId="1582"/>
    <cellStyle name="Обычный 2 26 220" xfId="10687"/>
    <cellStyle name="Обычный 2 26 221" xfId="10733"/>
    <cellStyle name="Обычный 2 26 222" xfId="10779"/>
    <cellStyle name="Обычный 2 26 223" xfId="10825"/>
    <cellStyle name="Обычный 2 26 224" xfId="10871"/>
    <cellStyle name="Обычный 2 26 225" xfId="10917"/>
    <cellStyle name="Обычный 2 26 226" xfId="10963"/>
    <cellStyle name="Обычный 2 26 227" xfId="11009"/>
    <cellStyle name="Обычный 2 26 228" xfId="11055"/>
    <cellStyle name="Обычный 2 26 229" xfId="11099"/>
    <cellStyle name="Обычный 2 26 23" xfId="1628"/>
    <cellStyle name="Обычный 2 26 230" xfId="11143"/>
    <cellStyle name="Обычный 2 26 231" xfId="11187"/>
    <cellStyle name="Обычный 2 26 232" xfId="11230"/>
    <cellStyle name="Обычный 2 26 233" xfId="11273"/>
    <cellStyle name="Обычный 2 26 234" xfId="11316"/>
    <cellStyle name="Обычный 2 26 235" xfId="11359"/>
    <cellStyle name="Обычный 2 26 236" xfId="11402"/>
    <cellStyle name="Обычный 2 26 237" xfId="11444"/>
    <cellStyle name="Обычный 2 26 238" xfId="11485"/>
    <cellStyle name="Обычный 2 26 239" xfId="11526"/>
    <cellStyle name="Обычный 2 26 24" xfId="1674"/>
    <cellStyle name="Обычный 2 26 240" xfId="11567"/>
    <cellStyle name="Обычный 2 26 241" xfId="11607"/>
    <cellStyle name="Обычный 2 26 242" xfId="11646"/>
    <cellStyle name="Обычный 2 26 243" xfId="11685"/>
    <cellStyle name="Обычный 2 26 244" xfId="11724"/>
    <cellStyle name="Обычный 2 26 245" xfId="11762"/>
    <cellStyle name="Обычный 2 26 246" xfId="11799"/>
    <cellStyle name="Обычный 2 26 247" xfId="11835"/>
    <cellStyle name="Обычный 2 26 25" xfId="1720"/>
    <cellStyle name="Обычный 2 26 26" xfId="1766"/>
    <cellStyle name="Обычный 2 26 27" xfId="1812"/>
    <cellStyle name="Обычный 2 26 28" xfId="1858"/>
    <cellStyle name="Обычный 2 26 29" xfId="1904"/>
    <cellStyle name="Обычный 2 26 3" xfId="857"/>
    <cellStyle name="Обычный 2 26 30" xfId="1950"/>
    <cellStyle name="Обычный 2 26 31" xfId="1996"/>
    <cellStyle name="Обычный 2 26 32" xfId="2042"/>
    <cellStyle name="Обычный 2 26 33" xfId="2088"/>
    <cellStyle name="Обычный 2 26 34" xfId="2134"/>
    <cellStyle name="Обычный 2 26 35" xfId="2180"/>
    <cellStyle name="Обычный 2 26 36" xfId="2226"/>
    <cellStyle name="Обычный 2 26 37" xfId="2272"/>
    <cellStyle name="Обычный 2 26 38" xfId="2318"/>
    <cellStyle name="Обычный 2 26 39" xfId="2364"/>
    <cellStyle name="Обычный 2 26 4" xfId="735"/>
    <cellStyle name="Обычный 2 26 40" xfId="2410"/>
    <cellStyle name="Обычный 2 26 41" xfId="2456"/>
    <cellStyle name="Обычный 2 26 42" xfId="2502"/>
    <cellStyle name="Обычный 2 26 43" xfId="2548"/>
    <cellStyle name="Обычный 2 26 44" xfId="2594"/>
    <cellStyle name="Обычный 2 26 45" xfId="2640"/>
    <cellStyle name="Обычный 2 26 46" xfId="2686"/>
    <cellStyle name="Обычный 2 26 47" xfId="2732"/>
    <cellStyle name="Обычный 2 26 48" xfId="2778"/>
    <cellStyle name="Обычный 2 26 49" xfId="2824"/>
    <cellStyle name="Обычный 2 26 5" xfId="894"/>
    <cellStyle name="Обычный 2 26 50" xfId="2870"/>
    <cellStyle name="Обычный 2 26 51" xfId="2916"/>
    <cellStyle name="Обычный 2 26 52" xfId="2962"/>
    <cellStyle name="Обычный 2 26 53" xfId="3008"/>
    <cellStyle name="Обычный 2 26 54" xfId="3054"/>
    <cellStyle name="Обычный 2 26 55" xfId="3100"/>
    <cellStyle name="Обычный 2 26 56" xfId="3146"/>
    <cellStyle name="Обычный 2 26 57" xfId="3192"/>
    <cellStyle name="Обычный 2 26 58" xfId="3238"/>
    <cellStyle name="Обычный 2 26 59" xfId="3285"/>
    <cellStyle name="Обычный 2 26 6" xfId="694"/>
    <cellStyle name="Обычный 2 26 60" xfId="3331"/>
    <cellStyle name="Обычный 2 26 61" xfId="3377"/>
    <cellStyle name="Обычный 2 26 62" xfId="3423"/>
    <cellStyle name="Обычный 2 26 63" xfId="3469"/>
    <cellStyle name="Обычный 2 26 64" xfId="3515"/>
    <cellStyle name="Обычный 2 26 65" xfId="3561"/>
    <cellStyle name="Обычный 2 26 66" xfId="3607"/>
    <cellStyle name="Обычный 2 26 67" xfId="3653"/>
    <cellStyle name="Обычный 2 26 68" xfId="3699"/>
    <cellStyle name="Обычный 2 26 69" xfId="3745"/>
    <cellStyle name="Обычный 2 26 7" xfId="939"/>
    <cellStyle name="Обычный 2 26 70" xfId="3791"/>
    <cellStyle name="Обычный 2 26 71" xfId="3837"/>
    <cellStyle name="Обычный 2 26 72" xfId="3883"/>
    <cellStyle name="Обычный 2 26 73" xfId="3929"/>
    <cellStyle name="Обычный 2 26 74" xfId="3975"/>
    <cellStyle name="Обычный 2 26 75" xfId="4021"/>
    <cellStyle name="Обычный 2 26 76" xfId="4067"/>
    <cellStyle name="Обычный 2 26 77" xfId="4113"/>
    <cellStyle name="Обычный 2 26 78" xfId="4159"/>
    <cellStyle name="Обычный 2 26 79" xfId="4205"/>
    <cellStyle name="Обычный 2 26 8" xfId="648"/>
    <cellStyle name="Обычный 2 26 80" xfId="4251"/>
    <cellStyle name="Обычный 2 26 81" xfId="4297"/>
    <cellStyle name="Обычный 2 26 82" xfId="4343"/>
    <cellStyle name="Обычный 2 26 83" xfId="4389"/>
    <cellStyle name="Обычный 2 26 84" xfId="4435"/>
    <cellStyle name="Обычный 2 26 85" xfId="4481"/>
    <cellStyle name="Обычный 2 26 86" xfId="4527"/>
    <cellStyle name="Обычный 2 26 87" xfId="4573"/>
    <cellStyle name="Обычный 2 26 88" xfId="4619"/>
    <cellStyle name="Обычный 2 26 89" xfId="4665"/>
    <cellStyle name="Обычный 2 26 9" xfId="983"/>
    <cellStyle name="Обычный 2 26 90" xfId="4711"/>
    <cellStyle name="Обычный 2 26 91" xfId="4757"/>
    <cellStyle name="Обычный 2 26 92" xfId="4803"/>
    <cellStyle name="Обычный 2 26 93" xfId="4849"/>
    <cellStyle name="Обычный 2 26 94" xfId="4895"/>
    <cellStyle name="Обычный 2 26 95" xfId="4941"/>
    <cellStyle name="Обычный 2 26 96" xfId="4987"/>
    <cellStyle name="Обычный 2 26 97" xfId="5033"/>
    <cellStyle name="Обычный 2 26 98" xfId="5079"/>
    <cellStyle name="Обычный 2 26 99" xfId="5125"/>
    <cellStyle name="Обычный 2 27" xfId="191"/>
    <cellStyle name="Обычный 2 27 10" xfId="1032"/>
    <cellStyle name="Обычный 2 27 100" xfId="5172"/>
    <cellStyle name="Обычный 2 27 101" xfId="5218"/>
    <cellStyle name="Обычный 2 27 102" xfId="5264"/>
    <cellStyle name="Обычный 2 27 103" xfId="5310"/>
    <cellStyle name="Обычный 2 27 104" xfId="5356"/>
    <cellStyle name="Обычный 2 27 105" xfId="5402"/>
    <cellStyle name="Обычный 2 27 106" xfId="5448"/>
    <cellStyle name="Обычный 2 27 107" xfId="5494"/>
    <cellStyle name="Обычный 2 27 108" xfId="5540"/>
    <cellStyle name="Обычный 2 27 109" xfId="5586"/>
    <cellStyle name="Обычный 2 27 11" xfId="1076"/>
    <cellStyle name="Обычный 2 27 110" xfId="5632"/>
    <cellStyle name="Обычный 2 27 111" xfId="5678"/>
    <cellStyle name="Обычный 2 27 112" xfId="5724"/>
    <cellStyle name="Обычный 2 27 113" xfId="5770"/>
    <cellStyle name="Обычный 2 27 114" xfId="5816"/>
    <cellStyle name="Обычный 2 27 115" xfId="5862"/>
    <cellStyle name="Обычный 2 27 116" xfId="5908"/>
    <cellStyle name="Обычный 2 27 117" xfId="5954"/>
    <cellStyle name="Обычный 2 27 118" xfId="6000"/>
    <cellStyle name="Обычный 2 27 119" xfId="6046"/>
    <cellStyle name="Обычный 2 27 12" xfId="1124"/>
    <cellStyle name="Обычный 2 27 120" xfId="6092"/>
    <cellStyle name="Обычный 2 27 121" xfId="6138"/>
    <cellStyle name="Обычный 2 27 122" xfId="6184"/>
    <cellStyle name="Обычный 2 27 123" xfId="6230"/>
    <cellStyle name="Обычный 2 27 124" xfId="6276"/>
    <cellStyle name="Обычный 2 27 125" xfId="6322"/>
    <cellStyle name="Обычный 2 27 126" xfId="6368"/>
    <cellStyle name="Обычный 2 27 127" xfId="6414"/>
    <cellStyle name="Обычный 2 27 128" xfId="6460"/>
    <cellStyle name="Обычный 2 27 129" xfId="6506"/>
    <cellStyle name="Обычный 2 27 13" xfId="1168"/>
    <cellStyle name="Обычный 2 27 130" xfId="6552"/>
    <cellStyle name="Обычный 2 27 131" xfId="6598"/>
    <cellStyle name="Обычный 2 27 132" xfId="6644"/>
    <cellStyle name="Обычный 2 27 133" xfId="6690"/>
    <cellStyle name="Обычный 2 27 134" xfId="6736"/>
    <cellStyle name="Обычный 2 27 135" xfId="6782"/>
    <cellStyle name="Обычный 2 27 136" xfId="6826"/>
    <cellStyle name="Обычный 2 27 137" xfId="6872"/>
    <cellStyle name="Обычный 2 27 138" xfId="6916"/>
    <cellStyle name="Обычный 2 27 139" xfId="6962"/>
    <cellStyle name="Обычный 2 27 14" xfId="1215"/>
    <cellStyle name="Обычный 2 27 140" xfId="7008"/>
    <cellStyle name="Обычный 2 27 141" xfId="7054"/>
    <cellStyle name="Обычный 2 27 142" xfId="7100"/>
    <cellStyle name="Обычный 2 27 143" xfId="7146"/>
    <cellStyle name="Обычный 2 27 144" xfId="7192"/>
    <cellStyle name="Обычный 2 27 145" xfId="7238"/>
    <cellStyle name="Обычный 2 27 146" xfId="7284"/>
    <cellStyle name="Обычный 2 27 147" xfId="7330"/>
    <cellStyle name="Обычный 2 27 148" xfId="7376"/>
    <cellStyle name="Обычный 2 27 149" xfId="7422"/>
    <cellStyle name="Обычный 2 27 15" xfId="1261"/>
    <cellStyle name="Обычный 2 27 150" xfId="7468"/>
    <cellStyle name="Обычный 2 27 151" xfId="7514"/>
    <cellStyle name="Обычный 2 27 152" xfId="7560"/>
    <cellStyle name="Обычный 2 27 153" xfId="7606"/>
    <cellStyle name="Обычный 2 27 154" xfId="7657"/>
    <cellStyle name="Обычный 2 27 155" xfId="7692"/>
    <cellStyle name="Обычный 2 27 156" xfId="7748"/>
    <cellStyle name="Обычный 2 27 157" xfId="7785"/>
    <cellStyle name="Обычный 2 27 158" xfId="7840"/>
    <cellStyle name="Обычный 2 27 159" xfId="7878"/>
    <cellStyle name="Обычный 2 27 16" xfId="1307"/>
    <cellStyle name="Обычный 2 27 160" xfId="7928"/>
    <cellStyle name="Обычный 2 27 161" xfId="7974"/>
    <cellStyle name="Обычный 2 27 162" xfId="8020"/>
    <cellStyle name="Обычный 2 27 163" xfId="8066"/>
    <cellStyle name="Обычный 2 27 164" xfId="8112"/>
    <cellStyle name="Обычный 2 27 165" xfId="8158"/>
    <cellStyle name="Обычный 2 27 166" xfId="8204"/>
    <cellStyle name="Обычный 2 27 167" xfId="8250"/>
    <cellStyle name="Обычный 2 27 168" xfId="8296"/>
    <cellStyle name="Обычный 2 27 169" xfId="8342"/>
    <cellStyle name="Обычный 2 27 17" xfId="1353"/>
    <cellStyle name="Обычный 2 27 170" xfId="8388"/>
    <cellStyle name="Обычный 2 27 171" xfId="8434"/>
    <cellStyle name="Обычный 2 27 172" xfId="8480"/>
    <cellStyle name="Обычный 2 27 173" xfId="8526"/>
    <cellStyle name="Обычный 2 27 174" xfId="8572"/>
    <cellStyle name="Обычный 2 27 175" xfId="8618"/>
    <cellStyle name="Обычный 2 27 176" xfId="8664"/>
    <cellStyle name="Обычный 2 27 177" xfId="8710"/>
    <cellStyle name="Обычный 2 27 178" xfId="8756"/>
    <cellStyle name="Обычный 2 27 179" xfId="8802"/>
    <cellStyle name="Обычный 2 27 18" xfId="1399"/>
    <cellStyle name="Обычный 2 27 180" xfId="8848"/>
    <cellStyle name="Обычный 2 27 181" xfId="8894"/>
    <cellStyle name="Обычный 2 27 182" xfId="8940"/>
    <cellStyle name="Обычный 2 27 183" xfId="8986"/>
    <cellStyle name="Обычный 2 27 184" xfId="9032"/>
    <cellStyle name="Обычный 2 27 185" xfId="9078"/>
    <cellStyle name="Обычный 2 27 186" xfId="9124"/>
    <cellStyle name="Обычный 2 27 187" xfId="9170"/>
    <cellStyle name="Обычный 2 27 188" xfId="9216"/>
    <cellStyle name="Обычный 2 27 189" xfId="9262"/>
    <cellStyle name="Обычный 2 27 19" xfId="1445"/>
    <cellStyle name="Обычный 2 27 190" xfId="9308"/>
    <cellStyle name="Обычный 2 27 191" xfId="9354"/>
    <cellStyle name="Обычный 2 27 192" xfId="9400"/>
    <cellStyle name="Обычный 2 27 193" xfId="9446"/>
    <cellStyle name="Обычный 2 27 194" xfId="9492"/>
    <cellStyle name="Обычный 2 27 195" xfId="9538"/>
    <cellStyle name="Обычный 2 27 196" xfId="9584"/>
    <cellStyle name="Обычный 2 27 197" xfId="9630"/>
    <cellStyle name="Обычный 2 27 198" xfId="9676"/>
    <cellStyle name="Обычный 2 27 199" xfId="9722"/>
    <cellStyle name="Обычный 2 27 2" xfId="480"/>
    <cellStyle name="Обычный 2 27 20" xfId="1491"/>
    <cellStyle name="Обычный 2 27 200" xfId="9768"/>
    <cellStyle name="Обычный 2 27 201" xfId="9814"/>
    <cellStyle name="Обычный 2 27 202" xfId="9860"/>
    <cellStyle name="Обычный 2 27 203" xfId="9906"/>
    <cellStyle name="Обычный 2 27 204" xfId="9952"/>
    <cellStyle name="Обычный 2 27 205" xfId="9998"/>
    <cellStyle name="Обычный 2 27 206" xfId="10044"/>
    <cellStyle name="Обычный 2 27 207" xfId="10090"/>
    <cellStyle name="Обычный 2 27 208" xfId="10136"/>
    <cellStyle name="Обычный 2 27 209" xfId="10182"/>
    <cellStyle name="Обычный 2 27 21" xfId="1537"/>
    <cellStyle name="Обычный 2 27 210" xfId="10228"/>
    <cellStyle name="Обычный 2 27 211" xfId="10274"/>
    <cellStyle name="Обычный 2 27 212" xfId="10320"/>
    <cellStyle name="Обычный 2 27 213" xfId="10366"/>
    <cellStyle name="Обычный 2 27 214" xfId="10412"/>
    <cellStyle name="Обычный 2 27 215" xfId="10458"/>
    <cellStyle name="Обычный 2 27 216" xfId="10504"/>
    <cellStyle name="Обычный 2 27 217" xfId="10550"/>
    <cellStyle name="Обычный 2 27 218" xfId="10596"/>
    <cellStyle name="Обычный 2 27 219" xfId="10642"/>
    <cellStyle name="Обычный 2 27 22" xfId="1583"/>
    <cellStyle name="Обычный 2 27 220" xfId="10688"/>
    <cellStyle name="Обычный 2 27 221" xfId="10734"/>
    <cellStyle name="Обычный 2 27 222" xfId="10780"/>
    <cellStyle name="Обычный 2 27 223" xfId="10826"/>
    <cellStyle name="Обычный 2 27 224" xfId="10872"/>
    <cellStyle name="Обычный 2 27 225" xfId="10918"/>
    <cellStyle name="Обычный 2 27 226" xfId="10964"/>
    <cellStyle name="Обычный 2 27 227" xfId="11010"/>
    <cellStyle name="Обычный 2 27 228" xfId="11056"/>
    <cellStyle name="Обычный 2 27 229" xfId="11100"/>
    <cellStyle name="Обычный 2 27 23" xfId="1629"/>
    <cellStyle name="Обычный 2 27 230" xfId="11144"/>
    <cellStyle name="Обычный 2 27 231" xfId="11188"/>
    <cellStyle name="Обычный 2 27 232" xfId="11231"/>
    <cellStyle name="Обычный 2 27 233" xfId="11274"/>
    <cellStyle name="Обычный 2 27 234" xfId="11317"/>
    <cellStyle name="Обычный 2 27 235" xfId="11360"/>
    <cellStyle name="Обычный 2 27 236" xfId="11403"/>
    <cellStyle name="Обычный 2 27 237" xfId="11445"/>
    <cellStyle name="Обычный 2 27 238" xfId="11486"/>
    <cellStyle name="Обычный 2 27 239" xfId="11527"/>
    <cellStyle name="Обычный 2 27 24" xfId="1675"/>
    <cellStyle name="Обычный 2 27 240" xfId="11568"/>
    <cellStyle name="Обычный 2 27 241" xfId="11608"/>
    <cellStyle name="Обычный 2 27 242" xfId="11647"/>
    <cellStyle name="Обычный 2 27 243" xfId="11686"/>
    <cellStyle name="Обычный 2 27 244" xfId="11725"/>
    <cellStyle name="Обычный 2 27 245" xfId="11763"/>
    <cellStyle name="Обычный 2 27 246" xfId="11800"/>
    <cellStyle name="Обычный 2 27 247" xfId="11836"/>
    <cellStyle name="Обычный 2 27 25" xfId="1721"/>
    <cellStyle name="Обычный 2 27 26" xfId="1767"/>
    <cellStyle name="Обычный 2 27 27" xfId="1813"/>
    <cellStyle name="Обычный 2 27 28" xfId="1859"/>
    <cellStyle name="Обычный 2 27 29" xfId="1905"/>
    <cellStyle name="Обычный 2 27 3" xfId="858"/>
    <cellStyle name="Обычный 2 27 30" xfId="1951"/>
    <cellStyle name="Обычный 2 27 31" xfId="1997"/>
    <cellStyle name="Обычный 2 27 32" xfId="2043"/>
    <cellStyle name="Обычный 2 27 33" xfId="2089"/>
    <cellStyle name="Обычный 2 27 34" xfId="2135"/>
    <cellStyle name="Обычный 2 27 35" xfId="2181"/>
    <cellStyle name="Обычный 2 27 36" xfId="2227"/>
    <cellStyle name="Обычный 2 27 37" xfId="2273"/>
    <cellStyle name="Обычный 2 27 38" xfId="2319"/>
    <cellStyle name="Обычный 2 27 39" xfId="2365"/>
    <cellStyle name="Обычный 2 27 4" xfId="734"/>
    <cellStyle name="Обычный 2 27 40" xfId="2411"/>
    <cellStyle name="Обычный 2 27 41" xfId="2457"/>
    <cellStyle name="Обычный 2 27 42" xfId="2503"/>
    <cellStyle name="Обычный 2 27 43" xfId="2549"/>
    <cellStyle name="Обычный 2 27 44" xfId="2595"/>
    <cellStyle name="Обычный 2 27 45" xfId="2641"/>
    <cellStyle name="Обычный 2 27 46" xfId="2687"/>
    <cellStyle name="Обычный 2 27 47" xfId="2733"/>
    <cellStyle name="Обычный 2 27 48" xfId="2779"/>
    <cellStyle name="Обычный 2 27 49" xfId="2825"/>
    <cellStyle name="Обычный 2 27 5" xfId="895"/>
    <cellStyle name="Обычный 2 27 50" xfId="2871"/>
    <cellStyle name="Обычный 2 27 51" xfId="2917"/>
    <cellStyle name="Обычный 2 27 52" xfId="2963"/>
    <cellStyle name="Обычный 2 27 53" xfId="3009"/>
    <cellStyle name="Обычный 2 27 54" xfId="3055"/>
    <cellStyle name="Обычный 2 27 55" xfId="3101"/>
    <cellStyle name="Обычный 2 27 56" xfId="3147"/>
    <cellStyle name="Обычный 2 27 57" xfId="3193"/>
    <cellStyle name="Обычный 2 27 58" xfId="3239"/>
    <cellStyle name="Обычный 2 27 59" xfId="3286"/>
    <cellStyle name="Обычный 2 27 6" xfId="693"/>
    <cellStyle name="Обычный 2 27 60" xfId="3332"/>
    <cellStyle name="Обычный 2 27 61" xfId="3378"/>
    <cellStyle name="Обычный 2 27 62" xfId="3424"/>
    <cellStyle name="Обычный 2 27 63" xfId="3470"/>
    <cellStyle name="Обычный 2 27 64" xfId="3516"/>
    <cellStyle name="Обычный 2 27 65" xfId="3562"/>
    <cellStyle name="Обычный 2 27 66" xfId="3608"/>
    <cellStyle name="Обычный 2 27 67" xfId="3654"/>
    <cellStyle name="Обычный 2 27 68" xfId="3700"/>
    <cellStyle name="Обычный 2 27 69" xfId="3746"/>
    <cellStyle name="Обычный 2 27 7" xfId="940"/>
    <cellStyle name="Обычный 2 27 70" xfId="3792"/>
    <cellStyle name="Обычный 2 27 71" xfId="3838"/>
    <cellStyle name="Обычный 2 27 72" xfId="3884"/>
    <cellStyle name="Обычный 2 27 73" xfId="3930"/>
    <cellStyle name="Обычный 2 27 74" xfId="3976"/>
    <cellStyle name="Обычный 2 27 75" xfId="4022"/>
    <cellStyle name="Обычный 2 27 76" xfId="4068"/>
    <cellStyle name="Обычный 2 27 77" xfId="4114"/>
    <cellStyle name="Обычный 2 27 78" xfId="4160"/>
    <cellStyle name="Обычный 2 27 79" xfId="4206"/>
    <cellStyle name="Обычный 2 27 8" xfId="647"/>
    <cellStyle name="Обычный 2 27 80" xfId="4252"/>
    <cellStyle name="Обычный 2 27 81" xfId="4298"/>
    <cellStyle name="Обычный 2 27 82" xfId="4344"/>
    <cellStyle name="Обычный 2 27 83" xfId="4390"/>
    <cellStyle name="Обычный 2 27 84" xfId="4436"/>
    <cellStyle name="Обычный 2 27 85" xfId="4482"/>
    <cellStyle name="Обычный 2 27 86" xfId="4528"/>
    <cellStyle name="Обычный 2 27 87" xfId="4574"/>
    <cellStyle name="Обычный 2 27 88" xfId="4620"/>
    <cellStyle name="Обычный 2 27 89" xfId="4666"/>
    <cellStyle name="Обычный 2 27 9" xfId="984"/>
    <cellStyle name="Обычный 2 27 90" xfId="4712"/>
    <cellStyle name="Обычный 2 27 91" xfId="4758"/>
    <cellStyle name="Обычный 2 27 92" xfId="4804"/>
    <cellStyle name="Обычный 2 27 93" xfId="4850"/>
    <cellStyle name="Обычный 2 27 94" xfId="4896"/>
    <cellStyle name="Обычный 2 27 95" xfId="4942"/>
    <cellStyle name="Обычный 2 27 96" xfId="4988"/>
    <cellStyle name="Обычный 2 27 97" xfId="5034"/>
    <cellStyle name="Обычный 2 27 98" xfId="5080"/>
    <cellStyle name="Обычный 2 27 99" xfId="5126"/>
    <cellStyle name="Обычный 2 28" xfId="185"/>
    <cellStyle name="Обычный 2 28 10" xfId="1033"/>
    <cellStyle name="Обычный 2 28 100" xfId="5173"/>
    <cellStyle name="Обычный 2 28 101" xfId="5219"/>
    <cellStyle name="Обычный 2 28 102" xfId="5265"/>
    <cellStyle name="Обычный 2 28 103" xfId="5311"/>
    <cellStyle name="Обычный 2 28 104" xfId="5357"/>
    <cellStyle name="Обычный 2 28 105" xfId="5403"/>
    <cellStyle name="Обычный 2 28 106" xfId="5449"/>
    <cellStyle name="Обычный 2 28 107" xfId="5495"/>
    <cellStyle name="Обычный 2 28 108" xfId="5541"/>
    <cellStyle name="Обычный 2 28 109" xfId="5587"/>
    <cellStyle name="Обычный 2 28 11" xfId="1077"/>
    <cellStyle name="Обычный 2 28 110" xfId="5633"/>
    <cellStyle name="Обычный 2 28 111" xfId="5679"/>
    <cellStyle name="Обычный 2 28 112" xfId="5725"/>
    <cellStyle name="Обычный 2 28 113" xfId="5771"/>
    <cellStyle name="Обычный 2 28 114" xfId="5817"/>
    <cellStyle name="Обычный 2 28 115" xfId="5863"/>
    <cellStyle name="Обычный 2 28 116" xfId="5909"/>
    <cellStyle name="Обычный 2 28 117" xfId="5955"/>
    <cellStyle name="Обычный 2 28 118" xfId="6001"/>
    <cellStyle name="Обычный 2 28 119" xfId="6047"/>
    <cellStyle name="Обычный 2 28 12" xfId="1125"/>
    <cellStyle name="Обычный 2 28 120" xfId="6093"/>
    <cellStyle name="Обычный 2 28 121" xfId="6139"/>
    <cellStyle name="Обычный 2 28 122" xfId="6185"/>
    <cellStyle name="Обычный 2 28 123" xfId="6231"/>
    <cellStyle name="Обычный 2 28 124" xfId="6277"/>
    <cellStyle name="Обычный 2 28 125" xfId="6323"/>
    <cellStyle name="Обычный 2 28 126" xfId="6369"/>
    <cellStyle name="Обычный 2 28 127" xfId="6415"/>
    <cellStyle name="Обычный 2 28 128" xfId="6461"/>
    <cellStyle name="Обычный 2 28 129" xfId="6507"/>
    <cellStyle name="Обычный 2 28 13" xfId="1169"/>
    <cellStyle name="Обычный 2 28 130" xfId="6553"/>
    <cellStyle name="Обычный 2 28 131" xfId="6599"/>
    <cellStyle name="Обычный 2 28 132" xfId="6645"/>
    <cellStyle name="Обычный 2 28 133" xfId="6691"/>
    <cellStyle name="Обычный 2 28 134" xfId="6737"/>
    <cellStyle name="Обычный 2 28 135" xfId="6783"/>
    <cellStyle name="Обычный 2 28 136" xfId="6827"/>
    <cellStyle name="Обычный 2 28 137" xfId="6873"/>
    <cellStyle name="Обычный 2 28 138" xfId="6917"/>
    <cellStyle name="Обычный 2 28 139" xfId="6963"/>
    <cellStyle name="Обычный 2 28 14" xfId="1216"/>
    <cellStyle name="Обычный 2 28 140" xfId="7009"/>
    <cellStyle name="Обычный 2 28 141" xfId="7055"/>
    <cellStyle name="Обычный 2 28 142" xfId="7101"/>
    <cellStyle name="Обычный 2 28 143" xfId="7147"/>
    <cellStyle name="Обычный 2 28 144" xfId="7193"/>
    <cellStyle name="Обычный 2 28 145" xfId="7239"/>
    <cellStyle name="Обычный 2 28 146" xfId="7285"/>
    <cellStyle name="Обычный 2 28 147" xfId="7331"/>
    <cellStyle name="Обычный 2 28 148" xfId="7377"/>
    <cellStyle name="Обычный 2 28 149" xfId="7423"/>
    <cellStyle name="Обычный 2 28 15" xfId="1262"/>
    <cellStyle name="Обычный 2 28 150" xfId="7469"/>
    <cellStyle name="Обычный 2 28 151" xfId="7515"/>
    <cellStyle name="Обычный 2 28 152" xfId="7561"/>
    <cellStyle name="Обычный 2 28 153" xfId="7607"/>
    <cellStyle name="Обычный 2 28 154" xfId="7658"/>
    <cellStyle name="Обычный 2 28 155" xfId="7694"/>
    <cellStyle name="Обычный 2 28 156" xfId="7749"/>
    <cellStyle name="Обычный 2 28 157" xfId="7786"/>
    <cellStyle name="Обычный 2 28 158" xfId="7841"/>
    <cellStyle name="Обычный 2 28 159" xfId="7879"/>
    <cellStyle name="Обычный 2 28 16" xfId="1308"/>
    <cellStyle name="Обычный 2 28 160" xfId="7929"/>
    <cellStyle name="Обычный 2 28 161" xfId="7975"/>
    <cellStyle name="Обычный 2 28 162" xfId="8021"/>
    <cellStyle name="Обычный 2 28 163" xfId="8067"/>
    <cellStyle name="Обычный 2 28 164" xfId="8113"/>
    <cellStyle name="Обычный 2 28 165" xfId="8159"/>
    <cellStyle name="Обычный 2 28 166" xfId="8205"/>
    <cellStyle name="Обычный 2 28 167" xfId="8251"/>
    <cellStyle name="Обычный 2 28 168" xfId="8297"/>
    <cellStyle name="Обычный 2 28 169" xfId="8343"/>
    <cellStyle name="Обычный 2 28 17" xfId="1354"/>
    <cellStyle name="Обычный 2 28 170" xfId="8389"/>
    <cellStyle name="Обычный 2 28 171" xfId="8435"/>
    <cellStyle name="Обычный 2 28 172" xfId="8481"/>
    <cellStyle name="Обычный 2 28 173" xfId="8527"/>
    <cellStyle name="Обычный 2 28 174" xfId="8573"/>
    <cellStyle name="Обычный 2 28 175" xfId="8619"/>
    <cellStyle name="Обычный 2 28 176" xfId="8665"/>
    <cellStyle name="Обычный 2 28 177" xfId="8711"/>
    <cellStyle name="Обычный 2 28 178" xfId="8757"/>
    <cellStyle name="Обычный 2 28 179" xfId="8803"/>
    <cellStyle name="Обычный 2 28 18" xfId="1400"/>
    <cellStyle name="Обычный 2 28 180" xfId="8849"/>
    <cellStyle name="Обычный 2 28 181" xfId="8895"/>
    <cellStyle name="Обычный 2 28 182" xfId="8941"/>
    <cellStyle name="Обычный 2 28 183" xfId="8987"/>
    <cellStyle name="Обычный 2 28 184" xfId="9033"/>
    <cellStyle name="Обычный 2 28 185" xfId="9079"/>
    <cellStyle name="Обычный 2 28 186" xfId="9125"/>
    <cellStyle name="Обычный 2 28 187" xfId="9171"/>
    <cellStyle name="Обычный 2 28 188" xfId="9217"/>
    <cellStyle name="Обычный 2 28 189" xfId="9263"/>
    <cellStyle name="Обычный 2 28 19" xfId="1446"/>
    <cellStyle name="Обычный 2 28 190" xfId="9309"/>
    <cellStyle name="Обычный 2 28 191" xfId="9355"/>
    <cellStyle name="Обычный 2 28 192" xfId="9401"/>
    <cellStyle name="Обычный 2 28 193" xfId="9447"/>
    <cellStyle name="Обычный 2 28 194" xfId="9493"/>
    <cellStyle name="Обычный 2 28 195" xfId="9539"/>
    <cellStyle name="Обычный 2 28 196" xfId="9585"/>
    <cellStyle name="Обычный 2 28 197" xfId="9631"/>
    <cellStyle name="Обычный 2 28 198" xfId="9677"/>
    <cellStyle name="Обычный 2 28 199" xfId="9723"/>
    <cellStyle name="Обычный 2 28 2" xfId="481"/>
    <cellStyle name="Обычный 2 28 20" xfId="1492"/>
    <cellStyle name="Обычный 2 28 200" xfId="9769"/>
    <cellStyle name="Обычный 2 28 201" xfId="9815"/>
    <cellStyle name="Обычный 2 28 202" xfId="9861"/>
    <cellStyle name="Обычный 2 28 203" xfId="9907"/>
    <cellStyle name="Обычный 2 28 204" xfId="9953"/>
    <cellStyle name="Обычный 2 28 205" xfId="9999"/>
    <cellStyle name="Обычный 2 28 206" xfId="10045"/>
    <cellStyle name="Обычный 2 28 207" xfId="10091"/>
    <cellStyle name="Обычный 2 28 208" xfId="10137"/>
    <cellStyle name="Обычный 2 28 209" xfId="10183"/>
    <cellStyle name="Обычный 2 28 21" xfId="1538"/>
    <cellStyle name="Обычный 2 28 210" xfId="10229"/>
    <cellStyle name="Обычный 2 28 211" xfId="10275"/>
    <cellStyle name="Обычный 2 28 212" xfId="10321"/>
    <cellStyle name="Обычный 2 28 213" xfId="10367"/>
    <cellStyle name="Обычный 2 28 214" xfId="10413"/>
    <cellStyle name="Обычный 2 28 215" xfId="10459"/>
    <cellStyle name="Обычный 2 28 216" xfId="10505"/>
    <cellStyle name="Обычный 2 28 217" xfId="10551"/>
    <cellStyle name="Обычный 2 28 218" xfId="10597"/>
    <cellStyle name="Обычный 2 28 219" xfId="10643"/>
    <cellStyle name="Обычный 2 28 22" xfId="1584"/>
    <cellStyle name="Обычный 2 28 220" xfId="10689"/>
    <cellStyle name="Обычный 2 28 221" xfId="10735"/>
    <cellStyle name="Обычный 2 28 222" xfId="10781"/>
    <cellStyle name="Обычный 2 28 223" xfId="10827"/>
    <cellStyle name="Обычный 2 28 224" xfId="10873"/>
    <cellStyle name="Обычный 2 28 225" xfId="10919"/>
    <cellStyle name="Обычный 2 28 226" xfId="10965"/>
    <cellStyle name="Обычный 2 28 227" xfId="11011"/>
    <cellStyle name="Обычный 2 28 228" xfId="11057"/>
    <cellStyle name="Обычный 2 28 229" xfId="11101"/>
    <cellStyle name="Обычный 2 28 23" xfId="1630"/>
    <cellStyle name="Обычный 2 28 230" xfId="11145"/>
    <cellStyle name="Обычный 2 28 231" xfId="11189"/>
    <cellStyle name="Обычный 2 28 232" xfId="11232"/>
    <cellStyle name="Обычный 2 28 233" xfId="11275"/>
    <cellStyle name="Обычный 2 28 234" xfId="11318"/>
    <cellStyle name="Обычный 2 28 235" xfId="11361"/>
    <cellStyle name="Обычный 2 28 236" xfId="11404"/>
    <cellStyle name="Обычный 2 28 237" xfId="11446"/>
    <cellStyle name="Обычный 2 28 238" xfId="11487"/>
    <cellStyle name="Обычный 2 28 239" xfId="11528"/>
    <cellStyle name="Обычный 2 28 24" xfId="1676"/>
    <cellStyle name="Обычный 2 28 240" xfId="11569"/>
    <cellStyle name="Обычный 2 28 241" xfId="11609"/>
    <cellStyle name="Обычный 2 28 242" xfId="11648"/>
    <cellStyle name="Обычный 2 28 243" xfId="11687"/>
    <cellStyle name="Обычный 2 28 244" xfId="11726"/>
    <cellStyle name="Обычный 2 28 245" xfId="11764"/>
    <cellStyle name="Обычный 2 28 246" xfId="11801"/>
    <cellStyle name="Обычный 2 28 247" xfId="11837"/>
    <cellStyle name="Обычный 2 28 25" xfId="1722"/>
    <cellStyle name="Обычный 2 28 26" xfId="1768"/>
    <cellStyle name="Обычный 2 28 27" xfId="1814"/>
    <cellStyle name="Обычный 2 28 28" xfId="1860"/>
    <cellStyle name="Обычный 2 28 29" xfId="1906"/>
    <cellStyle name="Обычный 2 28 3" xfId="859"/>
    <cellStyle name="Обычный 2 28 30" xfId="1952"/>
    <cellStyle name="Обычный 2 28 31" xfId="1998"/>
    <cellStyle name="Обычный 2 28 32" xfId="2044"/>
    <cellStyle name="Обычный 2 28 33" xfId="2090"/>
    <cellStyle name="Обычный 2 28 34" xfId="2136"/>
    <cellStyle name="Обычный 2 28 35" xfId="2182"/>
    <cellStyle name="Обычный 2 28 36" xfId="2228"/>
    <cellStyle name="Обычный 2 28 37" xfId="2274"/>
    <cellStyle name="Обычный 2 28 38" xfId="2320"/>
    <cellStyle name="Обычный 2 28 39" xfId="2366"/>
    <cellStyle name="Обычный 2 28 4" xfId="733"/>
    <cellStyle name="Обычный 2 28 40" xfId="2412"/>
    <cellStyle name="Обычный 2 28 41" xfId="2458"/>
    <cellStyle name="Обычный 2 28 42" xfId="2504"/>
    <cellStyle name="Обычный 2 28 43" xfId="2550"/>
    <cellStyle name="Обычный 2 28 44" xfId="2596"/>
    <cellStyle name="Обычный 2 28 45" xfId="2642"/>
    <cellStyle name="Обычный 2 28 46" xfId="2688"/>
    <cellStyle name="Обычный 2 28 47" xfId="2734"/>
    <cellStyle name="Обычный 2 28 48" xfId="2780"/>
    <cellStyle name="Обычный 2 28 49" xfId="2826"/>
    <cellStyle name="Обычный 2 28 5" xfId="896"/>
    <cellStyle name="Обычный 2 28 50" xfId="2872"/>
    <cellStyle name="Обычный 2 28 51" xfId="2918"/>
    <cellStyle name="Обычный 2 28 52" xfId="2964"/>
    <cellStyle name="Обычный 2 28 53" xfId="3010"/>
    <cellStyle name="Обычный 2 28 54" xfId="3056"/>
    <cellStyle name="Обычный 2 28 55" xfId="3102"/>
    <cellStyle name="Обычный 2 28 56" xfId="3148"/>
    <cellStyle name="Обычный 2 28 57" xfId="3194"/>
    <cellStyle name="Обычный 2 28 58" xfId="3240"/>
    <cellStyle name="Обычный 2 28 59" xfId="3287"/>
    <cellStyle name="Обычный 2 28 6" xfId="692"/>
    <cellStyle name="Обычный 2 28 60" xfId="3333"/>
    <cellStyle name="Обычный 2 28 61" xfId="3379"/>
    <cellStyle name="Обычный 2 28 62" xfId="3425"/>
    <cellStyle name="Обычный 2 28 63" xfId="3471"/>
    <cellStyle name="Обычный 2 28 64" xfId="3517"/>
    <cellStyle name="Обычный 2 28 65" xfId="3563"/>
    <cellStyle name="Обычный 2 28 66" xfId="3609"/>
    <cellStyle name="Обычный 2 28 67" xfId="3655"/>
    <cellStyle name="Обычный 2 28 68" xfId="3701"/>
    <cellStyle name="Обычный 2 28 69" xfId="3747"/>
    <cellStyle name="Обычный 2 28 7" xfId="941"/>
    <cellStyle name="Обычный 2 28 70" xfId="3793"/>
    <cellStyle name="Обычный 2 28 71" xfId="3839"/>
    <cellStyle name="Обычный 2 28 72" xfId="3885"/>
    <cellStyle name="Обычный 2 28 73" xfId="3931"/>
    <cellStyle name="Обычный 2 28 74" xfId="3977"/>
    <cellStyle name="Обычный 2 28 75" xfId="4023"/>
    <cellStyle name="Обычный 2 28 76" xfId="4069"/>
    <cellStyle name="Обычный 2 28 77" xfId="4115"/>
    <cellStyle name="Обычный 2 28 78" xfId="4161"/>
    <cellStyle name="Обычный 2 28 79" xfId="4207"/>
    <cellStyle name="Обычный 2 28 8" xfId="646"/>
    <cellStyle name="Обычный 2 28 80" xfId="4253"/>
    <cellStyle name="Обычный 2 28 81" xfId="4299"/>
    <cellStyle name="Обычный 2 28 82" xfId="4345"/>
    <cellStyle name="Обычный 2 28 83" xfId="4391"/>
    <cellStyle name="Обычный 2 28 84" xfId="4437"/>
    <cellStyle name="Обычный 2 28 85" xfId="4483"/>
    <cellStyle name="Обычный 2 28 86" xfId="4529"/>
    <cellStyle name="Обычный 2 28 87" xfId="4575"/>
    <cellStyle name="Обычный 2 28 88" xfId="4621"/>
    <cellStyle name="Обычный 2 28 89" xfId="4667"/>
    <cellStyle name="Обычный 2 28 9" xfId="985"/>
    <cellStyle name="Обычный 2 28 90" xfId="4713"/>
    <cellStyle name="Обычный 2 28 91" xfId="4759"/>
    <cellStyle name="Обычный 2 28 92" xfId="4805"/>
    <cellStyle name="Обычный 2 28 93" xfId="4851"/>
    <cellStyle name="Обычный 2 28 94" xfId="4897"/>
    <cellStyle name="Обычный 2 28 95" xfId="4943"/>
    <cellStyle name="Обычный 2 28 96" xfId="4989"/>
    <cellStyle name="Обычный 2 28 97" xfId="5035"/>
    <cellStyle name="Обычный 2 28 98" xfId="5081"/>
    <cellStyle name="Обычный 2 28 99" xfId="5127"/>
    <cellStyle name="Обычный 2 29" xfId="190"/>
    <cellStyle name="Обычный 2 29 10" xfId="1034"/>
    <cellStyle name="Обычный 2 29 100" xfId="5174"/>
    <cellStyle name="Обычный 2 29 101" xfId="5220"/>
    <cellStyle name="Обычный 2 29 102" xfId="5266"/>
    <cellStyle name="Обычный 2 29 103" xfId="5312"/>
    <cellStyle name="Обычный 2 29 104" xfId="5358"/>
    <cellStyle name="Обычный 2 29 105" xfId="5404"/>
    <cellStyle name="Обычный 2 29 106" xfId="5450"/>
    <cellStyle name="Обычный 2 29 107" xfId="5496"/>
    <cellStyle name="Обычный 2 29 108" xfId="5542"/>
    <cellStyle name="Обычный 2 29 109" xfId="5588"/>
    <cellStyle name="Обычный 2 29 11" xfId="1078"/>
    <cellStyle name="Обычный 2 29 110" xfId="5634"/>
    <cellStyle name="Обычный 2 29 111" xfId="5680"/>
    <cellStyle name="Обычный 2 29 112" xfId="5726"/>
    <cellStyle name="Обычный 2 29 113" xfId="5772"/>
    <cellStyle name="Обычный 2 29 114" xfId="5818"/>
    <cellStyle name="Обычный 2 29 115" xfId="5864"/>
    <cellStyle name="Обычный 2 29 116" xfId="5910"/>
    <cellStyle name="Обычный 2 29 117" xfId="5956"/>
    <cellStyle name="Обычный 2 29 118" xfId="6002"/>
    <cellStyle name="Обычный 2 29 119" xfId="6048"/>
    <cellStyle name="Обычный 2 29 12" xfId="1126"/>
    <cellStyle name="Обычный 2 29 120" xfId="6094"/>
    <cellStyle name="Обычный 2 29 121" xfId="6140"/>
    <cellStyle name="Обычный 2 29 122" xfId="6186"/>
    <cellStyle name="Обычный 2 29 123" xfId="6232"/>
    <cellStyle name="Обычный 2 29 124" xfId="6278"/>
    <cellStyle name="Обычный 2 29 125" xfId="6324"/>
    <cellStyle name="Обычный 2 29 126" xfId="6370"/>
    <cellStyle name="Обычный 2 29 127" xfId="6416"/>
    <cellStyle name="Обычный 2 29 128" xfId="6462"/>
    <cellStyle name="Обычный 2 29 129" xfId="6508"/>
    <cellStyle name="Обычный 2 29 13" xfId="1170"/>
    <cellStyle name="Обычный 2 29 130" xfId="6554"/>
    <cellStyle name="Обычный 2 29 131" xfId="6600"/>
    <cellStyle name="Обычный 2 29 132" xfId="6646"/>
    <cellStyle name="Обычный 2 29 133" xfId="6692"/>
    <cellStyle name="Обычный 2 29 134" xfId="6738"/>
    <cellStyle name="Обычный 2 29 135" xfId="6784"/>
    <cellStyle name="Обычный 2 29 136" xfId="6828"/>
    <cellStyle name="Обычный 2 29 137" xfId="6874"/>
    <cellStyle name="Обычный 2 29 138" xfId="6918"/>
    <cellStyle name="Обычный 2 29 139" xfId="6964"/>
    <cellStyle name="Обычный 2 29 14" xfId="1217"/>
    <cellStyle name="Обычный 2 29 140" xfId="7010"/>
    <cellStyle name="Обычный 2 29 141" xfId="7056"/>
    <cellStyle name="Обычный 2 29 142" xfId="7102"/>
    <cellStyle name="Обычный 2 29 143" xfId="7148"/>
    <cellStyle name="Обычный 2 29 144" xfId="7194"/>
    <cellStyle name="Обычный 2 29 145" xfId="7240"/>
    <cellStyle name="Обычный 2 29 146" xfId="7286"/>
    <cellStyle name="Обычный 2 29 147" xfId="7332"/>
    <cellStyle name="Обычный 2 29 148" xfId="7378"/>
    <cellStyle name="Обычный 2 29 149" xfId="7424"/>
    <cellStyle name="Обычный 2 29 15" xfId="1263"/>
    <cellStyle name="Обычный 2 29 150" xfId="7470"/>
    <cellStyle name="Обычный 2 29 151" xfId="7516"/>
    <cellStyle name="Обычный 2 29 152" xfId="7562"/>
    <cellStyle name="Обычный 2 29 153" xfId="7608"/>
    <cellStyle name="Обычный 2 29 154" xfId="7660"/>
    <cellStyle name="Обычный 2 29 155" xfId="7696"/>
    <cellStyle name="Обычный 2 29 156" xfId="7750"/>
    <cellStyle name="Обычный 2 29 157" xfId="7788"/>
    <cellStyle name="Обычный 2 29 158" xfId="7842"/>
    <cellStyle name="Обычный 2 29 159" xfId="7880"/>
    <cellStyle name="Обычный 2 29 16" xfId="1309"/>
    <cellStyle name="Обычный 2 29 160" xfId="7930"/>
    <cellStyle name="Обычный 2 29 161" xfId="7976"/>
    <cellStyle name="Обычный 2 29 162" xfId="8022"/>
    <cellStyle name="Обычный 2 29 163" xfId="8068"/>
    <cellStyle name="Обычный 2 29 164" xfId="8114"/>
    <cellStyle name="Обычный 2 29 165" xfId="8160"/>
    <cellStyle name="Обычный 2 29 166" xfId="8206"/>
    <cellStyle name="Обычный 2 29 167" xfId="8252"/>
    <cellStyle name="Обычный 2 29 168" xfId="8298"/>
    <cellStyle name="Обычный 2 29 169" xfId="8344"/>
    <cellStyle name="Обычный 2 29 17" xfId="1355"/>
    <cellStyle name="Обычный 2 29 170" xfId="8390"/>
    <cellStyle name="Обычный 2 29 171" xfId="8436"/>
    <cellStyle name="Обычный 2 29 172" xfId="8482"/>
    <cellStyle name="Обычный 2 29 173" xfId="8528"/>
    <cellStyle name="Обычный 2 29 174" xfId="8574"/>
    <cellStyle name="Обычный 2 29 175" xfId="8620"/>
    <cellStyle name="Обычный 2 29 176" xfId="8666"/>
    <cellStyle name="Обычный 2 29 177" xfId="8712"/>
    <cellStyle name="Обычный 2 29 178" xfId="8758"/>
    <cellStyle name="Обычный 2 29 179" xfId="8804"/>
    <cellStyle name="Обычный 2 29 18" xfId="1401"/>
    <cellStyle name="Обычный 2 29 180" xfId="8850"/>
    <cellStyle name="Обычный 2 29 181" xfId="8896"/>
    <cellStyle name="Обычный 2 29 182" xfId="8942"/>
    <cellStyle name="Обычный 2 29 183" xfId="8988"/>
    <cellStyle name="Обычный 2 29 184" xfId="9034"/>
    <cellStyle name="Обычный 2 29 185" xfId="9080"/>
    <cellStyle name="Обычный 2 29 186" xfId="9126"/>
    <cellStyle name="Обычный 2 29 187" xfId="9172"/>
    <cellStyle name="Обычный 2 29 188" xfId="9218"/>
    <cellStyle name="Обычный 2 29 189" xfId="9264"/>
    <cellStyle name="Обычный 2 29 19" xfId="1447"/>
    <cellStyle name="Обычный 2 29 190" xfId="9310"/>
    <cellStyle name="Обычный 2 29 191" xfId="9356"/>
    <cellStyle name="Обычный 2 29 192" xfId="9402"/>
    <cellStyle name="Обычный 2 29 193" xfId="9448"/>
    <cellStyle name="Обычный 2 29 194" xfId="9494"/>
    <cellStyle name="Обычный 2 29 195" xfId="9540"/>
    <cellStyle name="Обычный 2 29 196" xfId="9586"/>
    <cellStyle name="Обычный 2 29 197" xfId="9632"/>
    <cellStyle name="Обычный 2 29 198" xfId="9678"/>
    <cellStyle name="Обычный 2 29 199" xfId="9724"/>
    <cellStyle name="Обычный 2 29 2" xfId="482"/>
    <cellStyle name="Обычный 2 29 20" xfId="1493"/>
    <cellStyle name="Обычный 2 29 200" xfId="9770"/>
    <cellStyle name="Обычный 2 29 201" xfId="9816"/>
    <cellStyle name="Обычный 2 29 202" xfId="9862"/>
    <cellStyle name="Обычный 2 29 203" xfId="9908"/>
    <cellStyle name="Обычный 2 29 204" xfId="9954"/>
    <cellStyle name="Обычный 2 29 205" xfId="10000"/>
    <cellStyle name="Обычный 2 29 206" xfId="10046"/>
    <cellStyle name="Обычный 2 29 207" xfId="10092"/>
    <cellStyle name="Обычный 2 29 208" xfId="10138"/>
    <cellStyle name="Обычный 2 29 209" xfId="10184"/>
    <cellStyle name="Обычный 2 29 21" xfId="1539"/>
    <cellStyle name="Обычный 2 29 210" xfId="10230"/>
    <cellStyle name="Обычный 2 29 211" xfId="10276"/>
    <cellStyle name="Обычный 2 29 212" xfId="10322"/>
    <cellStyle name="Обычный 2 29 213" xfId="10368"/>
    <cellStyle name="Обычный 2 29 214" xfId="10414"/>
    <cellStyle name="Обычный 2 29 215" xfId="10460"/>
    <cellStyle name="Обычный 2 29 216" xfId="10506"/>
    <cellStyle name="Обычный 2 29 217" xfId="10552"/>
    <cellStyle name="Обычный 2 29 218" xfId="10598"/>
    <cellStyle name="Обычный 2 29 219" xfId="10644"/>
    <cellStyle name="Обычный 2 29 22" xfId="1585"/>
    <cellStyle name="Обычный 2 29 220" xfId="10690"/>
    <cellStyle name="Обычный 2 29 221" xfId="10736"/>
    <cellStyle name="Обычный 2 29 222" xfId="10782"/>
    <cellStyle name="Обычный 2 29 223" xfId="10828"/>
    <cellStyle name="Обычный 2 29 224" xfId="10874"/>
    <cellStyle name="Обычный 2 29 225" xfId="10920"/>
    <cellStyle name="Обычный 2 29 226" xfId="10966"/>
    <cellStyle name="Обычный 2 29 227" xfId="11012"/>
    <cellStyle name="Обычный 2 29 228" xfId="11058"/>
    <cellStyle name="Обычный 2 29 229" xfId="11102"/>
    <cellStyle name="Обычный 2 29 23" xfId="1631"/>
    <cellStyle name="Обычный 2 29 230" xfId="11146"/>
    <cellStyle name="Обычный 2 29 231" xfId="11190"/>
    <cellStyle name="Обычный 2 29 232" xfId="11233"/>
    <cellStyle name="Обычный 2 29 233" xfId="11276"/>
    <cellStyle name="Обычный 2 29 234" xfId="11319"/>
    <cellStyle name="Обычный 2 29 235" xfId="11362"/>
    <cellStyle name="Обычный 2 29 236" xfId="11405"/>
    <cellStyle name="Обычный 2 29 237" xfId="11447"/>
    <cellStyle name="Обычный 2 29 238" xfId="11488"/>
    <cellStyle name="Обычный 2 29 239" xfId="11529"/>
    <cellStyle name="Обычный 2 29 24" xfId="1677"/>
    <cellStyle name="Обычный 2 29 240" xfId="11570"/>
    <cellStyle name="Обычный 2 29 241" xfId="11610"/>
    <cellStyle name="Обычный 2 29 242" xfId="11649"/>
    <cellStyle name="Обычный 2 29 243" xfId="11688"/>
    <cellStyle name="Обычный 2 29 244" xfId="11727"/>
    <cellStyle name="Обычный 2 29 245" xfId="11765"/>
    <cellStyle name="Обычный 2 29 246" xfId="11802"/>
    <cellStyle name="Обычный 2 29 247" xfId="11838"/>
    <cellStyle name="Обычный 2 29 25" xfId="1723"/>
    <cellStyle name="Обычный 2 29 26" xfId="1769"/>
    <cellStyle name="Обычный 2 29 27" xfId="1815"/>
    <cellStyle name="Обычный 2 29 28" xfId="1861"/>
    <cellStyle name="Обычный 2 29 29" xfId="1907"/>
    <cellStyle name="Обычный 2 29 3" xfId="860"/>
    <cellStyle name="Обычный 2 29 30" xfId="1953"/>
    <cellStyle name="Обычный 2 29 31" xfId="1999"/>
    <cellStyle name="Обычный 2 29 32" xfId="2045"/>
    <cellStyle name="Обычный 2 29 33" xfId="2091"/>
    <cellStyle name="Обычный 2 29 34" xfId="2137"/>
    <cellStyle name="Обычный 2 29 35" xfId="2183"/>
    <cellStyle name="Обычный 2 29 36" xfId="2229"/>
    <cellStyle name="Обычный 2 29 37" xfId="2275"/>
    <cellStyle name="Обычный 2 29 38" xfId="2321"/>
    <cellStyle name="Обычный 2 29 39" xfId="2367"/>
    <cellStyle name="Обычный 2 29 4" xfId="732"/>
    <cellStyle name="Обычный 2 29 40" xfId="2413"/>
    <cellStyle name="Обычный 2 29 41" xfId="2459"/>
    <cellStyle name="Обычный 2 29 42" xfId="2505"/>
    <cellStyle name="Обычный 2 29 43" xfId="2551"/>
    <cellStyle name="Обычный 2 29 44" xfId="2597"/>
    <cellStyle name="Обычный 2 29 45" xfId="2643"/>
    <cellStyle name="Обычный 2 29 46" xfId="2689"/>
    <cellStyle name="Обычный 2 29 47" xfId="2735"/>
    <cellStyle name="Обычный 2 29 48" xfId="2781"/>
    <cellStyle name="Обычный 2 29 49" xfId="2827"/>
    <cellStyle name="Обычный 2 29 5" xfId="897"/>
    <cellStyle name="Обычный 2 29 50" xfId="2873"/>
    <cellStyle name="Обычный 2 29 51" xfId="2919"/>
    <cellStyle name="Обычный 2 29 52" xfId="2965"/>
    <cellStyle name="Обычный 2 29 53" xfId="3011"/>
    <cellStyle name="Обычный 2 29 54" xfId="3057"/>
    <cellStyle name="Обычный 2 29 55" xfId="3103"/>
    <cellStyle name="Обычный 2 29 56" xfId="3149"/>
    <cellStyle name="Обычный 2 29 57" xfId="3195"/>
    <cellStyle name="Обычный 2 29 58" xfId="3241"/>
    <cellStyle name="Обычный 2 29 59" xfId="3288"/>
    <cellStyle name="Обычный 2 29 6" xfId="691"/>
    <cellStyle name="Обычный 2 29 60" xfId="3334"/>
    <cellStyle name="Обычный 2 29 61" xfId="3380"/>
    <cellStyle name="Обычный 2 29 62" xfId="3426"/>
    <cellStyle name="Обычный 2 29 63" xfId="3472"/>
    <cellStyle name="Обычный 2 29 64" xfId="3518"/>
    <cellStyle name="Обычный 2 29 65" xfId="3564"/>
    <cellStyle name="Обычный 2 29 66" xfId="3610"/>
    <cellStyle name="Обычный 2 29 67" xfId="3656"/>
    <cellStyle name="Обычный 2 29 68" xfId="3702"/>
    <cellStyle name="Обычный 2 29 69" xfId="3748"/>
    <cellStyle name="Обычный 2 29 7" xfId="942"/>
    <cellStyle name="Обычный 2 29 70" xfId="3794"/>
    <cellStyle name="Обычный 2 29 71" xfId="3840"/>
    <cellStyle name="Обычный 2 29 72" xfId="3886"/>
    <cellStyle name="Обычный 2 29 73" xfId="3932"/>
    <cellStyle name="Обычный 2 29 74" xfId="3978"/>
    <cellStyle name="Обычный 2 29 75" xfId="4024"/>
    <cellStyle name="Обычный 2 29 76" xfId="4070"/>
    <cellStyle name="Обычный 2 29 77" xfId="4116"/>
    <cellStyle name="Обычный 2 29 78" xfId="4162"/>
    <cellStyle name="Обычный 2 29 79" xfId="4208"/>
    <cellStyle name="Обычный 2 29 8" xfId="645"/>
    <cellStyle name="Обычный 2 29 80" xfId="4254"/>
    <cellStyle name="Обычный 2 29 81" xfId="4300"/>
    <cellStyle name="Обычный 2 29 82" xfId="4346"/>
    <cellStyle name="Обычный 2 29 83" xfId="4392"/>
    <cellStyle name="Обычный 2 29 84" xfId="4438"/>
    <cellStyle name="Обычный 2 29 85" xfId="4484"/>
    <cellStyle name="Обычный 2 29 86" xfId="4530"/>
    <cellStyle name="Обычный 2 29 87" xfId="4576"/>
    <cellStyle name="Обычный 2 29 88" xfId="4622"/>
    <cellStyle name="Обычный 2 29 89" xfId="4668"/>
    <cellStyle name="Обычный 2 29 9" xfId="986"/>
    <cellStyle name="Обычный 2 29 90" xfId="4714"/>
    <cellStyle name="Обычный 2 29 91" xfId="4760"/>
    <cellStyle name="Обычный 2 29 92" xfId="4806"/>
    <cellStyle name="Обычный 2 29 93" xfId="4852"/>
    <cellStyle name="Обычный 2 29 94" xfId="4898"/>
    <cellStyle name="Обычный 2 29 95" xfId="4944"/>
    <cellStyle name="Обычный 2 29 96" xfId="4990"/>
    <cellStyle name="Обычный 2 29 97" xfId="5036"/>
    <cellStyle name="Обычный 2 29 98" xfId="5082"/>
    <cellStyle name="Обычный 2 29 99" xfId="5128"/>
    <cellStyle name="Обычный 2 3" xfId="160"/>
    <cellStyle name="Обычный 2 3 10" xfId="1035"/>
    <cellStyle name="Обычный 2 3 100" xfId="5175"/>
    <cellStyle name="Обычный 2 3 101" xfId="5221"/>
    <cellStyle name="Обычный 2 3 102" xfId="5267"/>
    <cellStyle name="Обычный 2 3 103" xfId="5313"/>
    <cellStyle name="Обычный 2 3 104" xfId="5359"/>
    <cellStyle name="Обычный 2 3 105" xfId="5405"/>
    <cellStyle name="Обычный 2 3 106" xfId="5451"/>
    <cellStyle name="Обычный 2 3 107" xfId="5497"/>
    <cellStyle name="Обычный 2 3 108" xfId="5543"/>
    <cellStyle name="Обычный 2 3 109" xfId="5589"/>
    <cellStyle name="Обычный 2 3 11" xfId="1079"/>
    <cellStyle name="Обычный 2 3 110" xfId="5635"/>
    <cellStyle name="Обычный 2 3 111" xfId="5681"/>
    <cellStyle name="Обычный 2 3 112" xfId="5727"/>
    <cellStyle name="Обычный 2 3 113" xfId="5773"/>
    <cellStyle name="Обычный 2 3 114" xfId="5819"/>
    <cellStyle name="Обычный 2 3 115" xfId="5865"/>
    <cellStyle name="Обычный 2 3 116" xfId="5911"/>
    <cellStyle name="Обычный 2 3 117" xfId="5957"/>
    <cellStyle name="Обычный 2 3 118" xfId="6003"/>
    <cellStyle name="Обычный 2 3 119" xfId="6049"/>
    <cellStyle name="Обычный 2 3 12" xfId="1127"/>
    <cellStyle name="Обычный 2 3 120" xfId="6095"/>
    <cellStyle name="Обычный 2 3 121" xfId="6141"/>
    <cellStyle name="Обычный 2 3 122" xfId="6187"/>
    <cellStyle name="Обычный 2 3 123" xfId="6233"/>
    <cellStyle name="Обычный 2 3 124" xfId="6279"/>
    <cellStyle name="Обычный 2 3 125" xfId="6325"/>
    <cellStyle name="Обычный 2 3 126" xfId="6371"/>
    <cellStyle name="Обычный 2 3 127" xfId="6417"/>
    <cellStyle name="Обычный 2 3 128" xfId="6463"/>
    <cellStyle name="Обычный 2 3 129" xfId="6509"/>
    <cellStyle name="Обычный 2 3 13" xfId="1171"/>
    <cellStyle name="Обычный 2 3 130" xfId="6555"/>
    <cellStyle name="Обычный 2 3 131" xfId="6601"/>
    <cellStyle name="Обычный 2 3 132" xfId="6647"/>
    <cellStyle name="Обычный 2 3 133" xfId="6693"/>
    <cellStyle name="Обычный 2 3 134" xfId="6739"/>
    <cellStyle name="Обычный 2 3 135" xfId="6785"/>
    <cellStyle name="Обычный 2 3 136" xfId="6829"/>
    <cellStyle name="Обычный 2 3 137" xfId="6875"/>
    <cellStyle name="Обычный 2 3 138" xfId="6919"/>
    <cellStyle name="Обычный 2 3 139" xfId="6965"/>
    <cellStyle name="Обычный 2 3 14" xfId="1218"/>
    <cellStyle name="Обычный 2 3 140" xfId="7011"/>
    <cellStyle name="Обычный 2 3 141" xfId="7057"/>
    <cellStyle name="Обычный 2 3 142" xfId="7103"/>
    <cellStyle name="Обычный 2 3 143" xfId="7149"/>
    <cellStyle name="Обычный 2 3 144" xfId="7195"/>
    <cellStyle name="Обычный 2 3 145" xfId="7241"/>
    <cellStyle name="Обычный 2 3 146" xfId="7287"/>
    <cellStyle name="Обычный 2 3 147" xfId="7333"/>
    <cellStyle name="Обычный 2 3 148" xfId="7379"/>
    <cellStyle name="Обычный 2 3 149" xfId="7425"/>
    <cellStyle name="Обычный 2 3 15" xfId="1264"/>
    <cellStyle name="Обычный 2 3 150" xfId="7471"/>
    <cellStyle name="Обычный 2 3 151" xfId="7517"/>
    <cellStyle name="Обычный 2 3 152" xfId="7563"/>
    <cellStyle name="Обычный 2 3 153" xfId="7609"/>
    <cellStyle name="Обычный 2 3 154" xfId="7661"/>
    <cellStyle name="Обычный 2 3 155" xfId="7697"/>
    <cellStyle name="Обычный 2 3 156" xfId="7752"/>
    <cellStyle name="Обычный 2 3 157" xfId="7789"/>
    <cellStyle name="Обычный 2 3 158" xfId="7843"/>
    <cellStyle name="Обычный 2 3 159" xfId="7881"/>
    <cellStyle name="Обычный 2 3 16" xfId="1310"/>
    <cellStyle name="Обычный 2 3 160" xfId="7931"/>
    <cellStyle name="Обычный 2 3 161" xfId="7977"/>
    <cellStyle name="Обычный 2 3 162" xfId="8023"/>
    <cellStyle name="Обычный 2 3 163" xfId="8069"/>
    <cellStyle name="Обычный 2 3 164" xfId="8115"/>
    <cellStyle name="Обычный 2 3 165" xfId="8161"/>
    <cellStyle name="Обычный 2 3 166" xfId="8207"/>
    <cellStyle name="Обычный 2 3 167" xfId="8253"/>
    <cellStyle name="Обычный 2 3 168" xfId="8299"/>
    <cellStyle name="Обычный 2 3 169" xfId="8345"/>
    <cellStyle name="Обычный 2 3 17" xfId="1356"/>
    <cellStyle name="Обычный 2 3 170" xfId="8391"/>
    <cellStyle name="Обычный 2 3 171" xfId="8437"/>
    <cellStyle name="Обычный 2 3 172" xfId="8483"/>
    <cellStyle name="Обычный 2 3 173" xfId="8529"/>
    <cellStyle name="Обычный 2 3 174" xfId="8575"/>
    <cellStyle name="Обычный 2 3 175" xfId="8621"/>
    <cellStyle name="Обычный 2 3 176" xfId="8667"/>
    <cellStyle name="Обычный 2 3 177" xfId="8713"/>
    <cellStyle name="Обычный 2 3 178" xfId="8759"/>
    <cellStyle name="Обычный 2 3 179" xfId="8805"/>
    <cellStyle name="Обычный 2 3 18" xfId="1402"/>
    <cellStyle name="Обычный 2 3 180" xfId="8851"/>
    <cellStyle name="Обычный 2 3 181" xfId="8897"/>
    <cellStyle name="Обычный 2 3 182" xfId="8943"/>
    <cellStyle name="Обычный 2 3 183" xfId="8989"/>
    <cellStyle name="Обычный 2 3 184" xfId="9035"/>
    <cellStyle name="Обычный 2 3 185" xfId="9081"/>
    <cellStyle name="Обычный 2 3 186" xfId="9127"/>
    <cellStyle name="Обычный 2 3 187" xfId="9173"/>
    <cellStyle name="Обычный 2 3 188" xfId="9219"/>
    <cellStyle name="Обычный 2 3 189" xfId="9265"/>
    <cellStyle name="Обычный 2 3 19" xfId="1448"/>
    <cellStyle name="Обычный 2 3 190" xfId="9311"/>
    <cellStyle name="Обычный 2 3 191" xfId="9357"/>
    <cellStyle name="Обычный 2 3 192" xfId="9403"/>
    <cellStyle name="Обычный 2 3 193" xfId="9449"/>
    <cellStyle name="Обычный 2 3 194" xfId="9495"/>
    <cellStyle name="Обычный 2 3 195" xfId="9541"/>
    <cellStyle name="Обычный 2 3 196" xfId="9587"/>
    <cellStyle name="Обычный 2 3 197" xfId="9633"/>
    <cellStyle name="Обычный 2 3 198" xfId="9679"/>
    <cellStyle name="Обычный 2 3 199" xfId="9725"/>
    <cellStyle name="Обычный 2 3 2" xfId="483"/>
    <cellStyle name="Обычный 2 3 20" xfId="1494"/>
    <cellStyle name="Обычный 2 3 200" xfId="9771"/>
    <cellStyle name="Обычный 2 3 201" xfId="9817"/>
    <cellStyle name="Обычный 2 3 202" xfId="9863"/>
    <cellStyle name="Обычный 2 3 203" xfId="9909"/>
    <cellStyle name="Обычный 2 3 204" xfId="9955"/>
    <cellStyle name="Обычный 2 3 205" xfId="10001"/>
    <cellStyle name="Обычный 2 3 206" xfId="10047"/>
    <cellStyle name="Обычный 2 3 207" xfId="10093"/>
    <cellStyle name="Обычный 2 3 208" xfId="10139"/>
    <cellStyle name="Обычный 2 3 209" xfId="10185"/>
    <cellStyle name="Обычный 2 3 21" xfId="1540"/>
    <cellStyle name="Обычный 2 3 210" xfId="10231"/>
    <cellStyle name="Обычный 2 3 211" xfId="10277"/>
    <cellStyle name="Обычный 2 3 212" xfId="10323"/>
    <cellStyle name="Обычный 2 3 213" xfId="10369"/>
    <cellStyle name="Обычный 2 3 214" xfId="10415"/>
    <cellStyle name="Обычный 2 3 215" xfId="10461"/>
    <cellStyle name="Обычный 2 3 216" xfId="10507"/>
    <cellStyle name="Обычный 2 3 217" xfId="10553"/>
    <cellStyle name="Обычный 2 3 218" xfId="10599"/>
    <cellStyle name="Обычный 2 3 219" xfId="10645"/>
    <cellStyle name="Обычный 2 3 22" xfId="1586"/>
    <cellStyle name="Обычный 2 3 220" xfId="10691"/>
    <cellStyle name="Обычный 2 3 221" xfId="10737"/>
    <cellStyle name="Обычный 2 3 222" xfId="10783"/>
    <cellStyle name="Обычный 2 3 223" xfId="10829"/>
    <cellStyle name="Обычный 2 3 224" xfId="10875"/>
    <cellStyle name="Обычный 2 3 225" xfId="10921"/>
    <cellStyle name="Обычный 2 3 226" xfId="10967"/>
    <cellStyle name="Обычный 2 3 227" xfId="11013"/>
    <cellStyle name="Обычный 2 3 228" xfId="11059"/>
    <cellStyle name="Обычный 2 3 229" xfId="11103"/>
    <cellStyle name="Обычный 2 3 23" xfId="1632"/>
    <cellStyle name="Обычный 2 3 230" xfId="11147"/>
    <cellStyle name="Обычный 2 3 231" xfId="11191"/>
    <cellStyle name="Обычный 2 3 232" xfId="11234"/>
    <cellStyle name="Обычный 2 3 233" xfId="11277"/>
    <cellStyle name="Обычный 2 3 234" xfId="11320"/>
    <cellStyle name="Обычный 2 3 235" xfId="11363"/>
    <cellStyle name="Обычный 2 3 236" xfId="11406"/>
    <cellStyle name="Обычный 2 3 237" xfId="11448"/>
    <cellStyle name="Обычный 2 3 238" xfId="11489"/>
    <cellStyle name="Обычный 2 3 239" xfId="11530"/>
    <cellStyle name="Обычный 2 3 24" xfId="1678"/>
    <cellStyle name="Обычный 2 3 240" xfId="11571"/>
    <cellStyle name="Обычный 2 3 241" xfId="11611"/>
    <cellStyle name="Обычный 2 3 242" xfId="11650"/>
    <cellStyle name="Обычный 2 3 243" xfId="11689"/>
    <cellStyle name="Обычный 2 3 244" xfId="11728"/>
    <cellStyle name="Обычный 2 3 245" xfId="11766"/>
    <cellStyle name="Обычный 2 3 246" xfId="11803"/>
    <cellStyle name="Обычный 2 3 247" xfId="11839"/>
    <cellStyle name="Обычный 2 3 25" xfId="1724"/>
    <cellStyle name="Обычный 2 3 26" xfId="1770"/>
    <cellStyle name="Обычный 2 3 27" xfId="1816"/>
    <cellStyle name="Обычный 2 3 28" xfId="1862"/>
    <cellStyle name="Обычный 2 3 29" xfId="1908"/>
    <cellStyle name="Обычный 2 3 3" xfId="861"/>
    <cellStyle name="Обычный 2 3 30" xfId="1954"/>
    <cellStyle name="Обычный 2 3 31" xfId="2000"/>
    <cellStyle name="Обычный 2 3 32" xfId="2046"/>
    <cellStyle name="Обычный 2 3 33" xfId="2092"/>
    <cellStyle name="Обычный 2 3 34" xfId="2138"/>
    <cellStyle name="Обычный 2 3 35" xfId="2184"/>
    <cellStyle name="Обычный 2 3 36" xfId="2230"/>
    <cellStyle name="Обычный 2 3 37" xfId="2276"/>
    <cellStyle name="Обычный 2 3 38" xfId="2322"/>
    <cellStyle name="Обычный 2 3 39" xfId="2368"/>
    <cellStyle name="Обычный 2 3 4" xfId="731"/>
    <cellStyle name="Обычный 2 3 40" xfId="2414"/>
    <cellStyle name="Обычный 2 3 41" xfId="2460"/>
    <cellStyle name="Обычный 2 3 42" xfId="2506"/>
    <cellStyle name="Обычный 2 3 43" xfId="2552"/>
    <cellStyle name="Обычный 2 3 44" xfId="2598"/>
    <cellStyle name="Обычный 2 3 45" xfId="2644"/>
    <cellStyle name="Обычный 2 3 46" xfId="2690"/>
    <cellStyle name="Обычный 2 3 47" xfId="2736"/>
    <cellStyle name="Обычный 2 3 48" xfId="2782"/>
    <cellStyle name="Обычный 2 3 49" xfId="2828"/>
    <cellStyle name="Обычный 2 3 5" xfId="898"/>
    <cellStyle name="Обычный 2 3 50" xfId="2874"/>
    <cellStyle name="Обычный 2 3 51" xfId="2920"/>
    <cellStyle name="Обычный 2 3 52" xfId="2966"/>
    <cellStyle name="Обычный 2 3 53" xfId="3012"/>
    <cellStyle name="Обычный 2 3 54" xfId="3058"/>
    <cellStyle name="Обычный 2 3 55" xfId="3104"/>
    <cellStyle name="Обычный 2 3 56" xfId="3150"/>
    <cellStyle name="Обычный 2 3 57" xfId="3196"/>
    <cellStyle name="Обычный 2 3 58" xfId="3242"/>
    <cellStyle name="Обычный 2 3 59" xfId="3289"/>
    <cellStyle name="Обычный 2 3 6" xfId="690"/>
    <cellStyle name="Обычный 2 3 60" xfId="3335"/>
    <cellStyle name="Обычный 2 3 61" xfId="3381"/>
    <cellStyle name="Обычный 2 3 62" xfId="3427"/>
    <cellStyle name="Обычный 2 3 63" xfId="3473"/>
    <cellStyle name="Обычный 2 3 64" xfId="3519"/>
    <cellStyle name="Обычный 2 3 65" xfId="3565"/>
    <cellStyle name="Обычный 2 3 66" xfId="3611"/>
    <cellStyle name="Обычный 2 3 67" xfId="3657"/>
    <cellStyle name="Обычный 2 3 68" xfId="3703"/>
    <cellStyle name="Обычный 2 3 69" xfId="3749"/>
    <cellStyle name="Обычный 2 3 7" xfId="943"/>
    <cellStyle name="Обычный 2 3 70" xfId="3795"/>
    <cellStyle name="Обычный 2 3 71" xfId="3841"/>
    <cellStyle name="Обычный 2 3 72" xfId="3887"/>
    <cellStyle name="Обычный 2 3 73" xfId="3933"/>
    <cellStyle name="Обычный 2 3 74" xfId="3979"/>
    <cellStyle name="Обычный 2 3 75" xfId="4025"/>
    <cellStyle name="Обычный 2 3 76" xfId="4071"/>
    <cellStyle name="Обычный 2 3 77" xfId="4117"/>
    <cellStyle name="Обычный 2 3 78" xfId="4163"/>
    <cellStyle name="Обычный 2 3 79" xfId="4209"/>
    <cellStyle name="Обычный 2 3 8" xfId="643"/>
    <cellStyle name="Обычный 2 3 80" xfId="4255"/>
    <cellStyle name="Обычный 2 3 81" xfId="4301"/>
    <cellStyle name="Обычный 2 3 82" xfId="4347"/>
    <cellStyle name="Обычный 2 3 83" xfId="4393"/>
    <cellStyle name="Обычный 2 3 84" xfId="4439"/>
    <cellStyle name="Обычный 2 3 85" xfId="4485"/>
    <cellStyle name="Обычный 2 3 86" xfId="4531"/>
    <cellStyle name="Обычный 2 3 87" xfId="4577"/>
    <cellStyle name="Обычный 2 3 88" xfId="4623"/>
    <cellStyle name="Обычный 2 3 89" xfId="4669"/>
    <cellStyle name="Обычный 2 3 9" xfId="987"/>
    <cellStyle name="Обычный 2 3 90" xfId="4715"/>
    <cellStyle name="Обычный 2 3 91" xfId="4761"/>
    <cellStyle name="Обычный 2 3 92" xfId="4807"/>
    <cellStyle name="Обычный 2 3 93" xfId="4853"/>
    <cellStyle name="Обычный 2 3 94" xfId="4899"/>
    <cellStyle name="Обычный 2 3 95" xfId="4945"/>
    <cellStyle name="Обычный 2 3 96" xfId="4991"/>
    <cellStyle name="Обычный 2 3 97" xfId="5037"/>
    <cellStyle name="Обычный 2 3 98" xfId="5083"/>
    <cellStyle name="Обычный 2 3 99" xfId="5129"/>
    <cellStyle name="Обычный 2 30" xfId="186"/>
    <cellStyle name="Обычный 2 30 10" xfId="1037"/>
    <cellStyle name="Обычный 2 30 100" xfId="5177"/>
    <cellStyle name="Обычный 2 30 101" xfId="5223"/>
    <cellStyle name="Обычный 2 30 102" xfId="5269"/>
    <cellStyle name="Обычный 2 30 103" xfId="5315"/>
    <cellStyle name="Обычный 2 30 104" xfId="5361"/>
    <cellStyle name="Обычный 2 30 105" xfId="5407"/>
    <cellStyle name="Обычный 2 30 106" xfId="5453"/>
    <cellStyle name="Обычный 2 30 107" xfId="5499"/>
    <cellStyle name="Обычный 2 30 108" xfId="5545"/>
    <cellStyle name="Обычный 2 30 109" xfId="5591"/>
    <cellStyle name="Обычный 2 30 11" xfId="1081"/>
    <cellStyle name="Обычный 2 30 110" xfId="5637"/>
    <cellStyle name="Обычный 2 30 111" xfId="5683"/>
    <cellStyle name="Обычный 2 30 112" xfId="5729"/>
    <cellStyle name="Обычный 2 30 113" xfId="5775"/>
    <cellStyle name="Обычный 2 30 114" xfId="5821"/>
    <cellStyle name="Обычный 2 30 115" xfId="5867"/>
    <cellStyle name="Обычный 2 30 116" xfId="5913"/>
    <cellStyle name="Обычный 2 30 117" xfId="5959"/>
    <cellStyle name="Обычный 2 30 118" xfId="6005"/>
    <cellStyle name="Обычный 2 30 119" xfId="6051"/>
    <cellStyle name="Обычный 2 30 12" xfId="1129"/>
    <cellStyle name="Обычный 2 30 120" xfId="6097"/>
    <cellStyle name="Обычный 2 30 121" xfId="6143"/>
    <cellStyle name="Обычный 2 30 122" xfId="6189"/>
    <cellStyle name="Обычный 2 30 123" xfId="6235"/>
    <cellStyle name="Обычный 2 30 124" xfId="6281"/>
    <cellStyle name="Обычный 2 30 125" xfId="6327"/>
    <cellStyle name="Обычный 2 30 126" xfId="6373"/>
    <cellStyle name="Обычный 2 30 127" xfId="6419"/>
    <cellStyle name="Обычный 2 30 128" xfId="6465"/>
    <cellStyle name="Обычный 2 30 129" xfId="6511"/>
    <cellStyle name="Обычный 2 30 13" xfId="1173"/>
    <cellStyle name="Обычный 2 30 130" xfId="6557"/>
    <cellStyle name="Обычный 2 30 131" xfId="6603"/>
    <cellStyle name="Обычный 2 30 132" xfId="6649"/>
    <cellStyle name="Обычный 2 30 133" xfId="6695"/>
    <cellStyle name="Обычный 2 30 134" xfId="6741"/>
    <cellStyle name="Обычный 2 30 135" xfId="6787"/>
    <cellStyle name="Обычный 2 30 136" xfId="6831"/>
    <cellStyle name="Обычный 2 30 137" xfId="6877"/>
    <cellStyle name="Обычный 2 30 138" xfId="6921"/>
    <cellStyle name="Обычный 2 30 139" xfId="6967"/>
    <cellStyle name="Обычный 2 30 14" xfId="1220"/>
    <cellStyle name="Обычный 2 30 140" xfId="7013"/>
    <cellStyle name="Обычный 2 30 141" xfId="7059"/>
    <cellStyle name="Обычный 2 30 142" xfId="7105"/>
    <cellStyle name="Обычный 2 30 143" xfId="7151"/>
    <cellStyle name="Обычный 2 30 144" xfId="7197"/>
    <cellStyle name="Обычный 2 30 145" xfId="7243"/>
    <cellStyle name="Обычный 2 30 146" xfId="7289"/>
    <cellStyle name="Обычный 2 30 147" xfId="7335"/>
    <cellStyle name="Обычный 2 30 148" xfId="7381"/>
    <cellStyle name="Обычный 2 30 149" xfId="7427"/>
    <cellStyle name="Обычный 2 30 15" xfId="1266"/>
    <cellStyle name="Обычный 2 30 150" xfId="7473"/>
    <cellStyle name="Обычный 2 30 151" xfId="7519"/>
    <cellStyle name="Обычный 2 30 152" xfId="7565"/>
    <cellStyle name="Обычный 2 30 153" xfId="7611"/>
    <cellStyle name="Обычный 2 30 154" xfId="7663"/>
    <cellStyle name="Обычный 2 30 155" xfId="7699"/>
    <cellStyle name="Обычный 2 30 156" xfId="7754"/>
    <cellStyle name="Обычный 2 30 157" xfId="7791"/>
    <cellStyle name="Обычный 2 30 158" xfId="7845"/>
    <cellStyle name="Обычный 2 30 159" xfId="7883"/>
    <cellStyle name="Обычный 2 30 16" xfId="1312"/>
    <cellStyle name="Обычный 2 30 160" xfId="7933"/>
    <cellStyle name="Обычный 2 30 161" xfId="7979"/>
    <cellStyle name="Обычный 2 30 162" xfId="8025"/>
    <cellStyle name="Обычный 2 30 163" xfId="8071"/>
    <cellStyle name="Обычный 2 30 164" xfId="8117"/>
    <cellStyle name="Обычный 2 30 165" xfId="8163"/>
    <cellStyle name="Обычный 2 30 166" xfId="8209"/>
    <cellStyle name="Обычный 2 30 167" xfId="8255"/>
    <cellStyle name="Обычный 2 30 168" xfId="8301"/>
    <cellStyle name="Обычный 2 30 169" xfId="8347"/>
    <cellStyle name="Обычный 2 30 17" xfId="1358"/>
    <cellStyle name="Обычный 2 30 170" xfId="8393"/>
    <cellStyle name="Обычный 2 30 171" xfId="8439"/>
    <cellStyle name="Обычный 2 30 172" xfId="8485"/>
    <cellStyle name="Обычный 2 30 173" xfId="8531"/>
    <cellStyle name="Обычный 2 30 174" xfId="8577"/>
    <cellStyle name="Обычный 2 30 175" xfId="8623"/>
    <cellStyle name="Обычный 2 30 176" xfId="8669"/>
    <cellStyle name="Обычный 2 30 177" xfId="8715"/>
    <cellStyle name="Обычный 2 30 178" xfId="8761"/>
    <cellStyle name="Обычный 2 30 179" xfId="8807"/>
    <cellStyle name="Обычный 2 30 18" xfId="1404"/>
    <cellStyle name="Обычный 2 30 180" xfId="8853"/>
    <cellStyle name="Обычный 2 30 181" xfId="8899"/>
    <cellStyle name="Обычный 2 30 182" xfId="8945"/>
    <cellStyle name="Обычный 2 30 183" xfId="8991"/>
    <cellStyle name="Обычный 2 30 184" xfId="9037"/>
    <cellStyle name="Обычный 2 30 185" xfId="9083"/>
    <cellStyle name="Обычный 2 30 186" xfId="9129"/>
    <cellStyle name="Обычный 2 30 187" xfId="9175"/>
    <cellStyle name="Обычный 2 30 188" xfId="9221"/>
    <cellStyle name="Обычный 2 30 189" xfId="9267"/>
    <cellStyle name="Обычный 2 30 19" xfId="1450"/>
    <cellStyle name="Обычный 2 30 190" xfId="9313"/>
    <cellStyle name="Обычный 2 30 191" xfId="9359"/>
    <cellStyle name="Обычный 2 30 192" xfId="9405"/>
    <cellStyle name="Обычный 2 30 193" xfId="9451"/>
    <cellStyle name="Обычный 2 30 194" xfId="9497"/>
    <cellStyle name="Обычный 2 30 195" xfId="9543"/>
    <cellStyle name="Обычный 2 30 196" xfId="9589"/>
    <cellStyle name="Обычный 2 30 197" xfId="9635"/>
    <cellStyle name="Обычный 2 30 198" xfId="9681"/>
    <cellStyle name="Обычный 2 30 199" xfId="9727"/>
    <cellStyle name="Обычный 2 30 2" xfId="484"/>
    <cellStyle name="Обычный 2 30 20" xfId="1496"/>
    <cellStyle name="Обычный 2 30 200" xfId="9773"/>
    <cellStyle name="Обычный 2 30 201" xfId="9819"/>
    <cellStyle name="Обычный 2 30 202" xfId="9865"/>
    <cellStyle name="Обычный 2 30 203" xfId="9911"/>
    <cellStyle name="Обычный 2 30 204" xfId="9957"/>
    <cellStyle name="Обычный 2 30 205" xfId="10003"/>
    <cellStyle name="Обычный 2 30 206" xfId="10049"/>
    <cellStyle name="Обычный 2 30 207" xfId="10095"/>
    <cellStyle name="Обычный 2 30 208" xfId="10141"/>
    <cellStyle name="Обычный 2 30 209" xfId="10187"/>
    <cellStyle name="Обычный 2 30 21" xfId="1542"/>
    <cellStyle name="Обычный 2 30 210" xfId="10233"/>
    <cellStyle name="Обычный 2 30 211" xfId="10279"/>
    <cellStyle name="Обычный 2 30 212" xfId="10325"/>
    <cellStyle name="Обычный 2 30 213" xfId="10371"/>
    <cellStyle name="Обычный 2 30 214" xfId="10417"/>
    <cellStyle name="Обычный 2 30 215" xfId="10463"/>
    <cellStyle name="Обычный 2 30 216" xfId="10509"/>
    <cellStyle name="Обычный 2 30 217" xfId="10555"/>
    <cellStyle name="Обычный 2 30 218" xfId="10601"/>
    <cellStyle name="Обычный 2 30 219" xfId="10647"/>
    <cellStyle name="Обычный 2 30 22" xfId="1588"/>
    <cellStyle name="Обычный 2 30 220" xfId="10693"/>
    <cellStyle name="Обычный 2 30 221" xfId="10739"/>
    <cellStyle name="Обычный 2 30 222" xfId="10785"/>
    <cellStyle name="Обычный 2 30 223" xfId="10831"/>
    <cellStyle name="Обычный 2 30 224" xfId="10877"/>
    <cellStyle name="Обычный 2 30 225" xfId="10923"/>
    <cellStyle name="Обычный 2 30 226" xfId="10969"/>
    <cellStyle name="Обычный 2 30 227" xfId="11015"/>
    <cellStyle name="Обычный 2 30 228" xfId="11061"/>
    <cellStyle name="Обычный 2 30 229" xfId="11105"/>
    <cellStyle name="Обычный 2 30 23" xfId="1634"/>
    <cellStyle name="Обычный 2 30 230" xfId="11149"/>
    <cellStyle name="Обычный 2 30 231" xfId="11193"/>
    <cellStyle name="Обычный 2 30 232" xfId="11236"/>
    <cellStyle name="Обычный 2 30 233" xfId="11279"/>
    <cellStyle name="Обычный 2 30 234" xfId="11322"/>
    <cellStyle name="Обычный 2 30 235" xfId="11365"/>
    <cellStyle name="Обычный 2 30 236" xfId="11408"/>
    <cellStyle name="Обычный 2 30 237" xfId="11450"/>
    <cellStyle name="Обычный 2 30 238" xfId="11491"/>
    <cellStyle name="Обычный 2 30 239" xfId="11532"/>
    <cellStyle name="Обычный 2 30 24" xfId="1680"/>
    <cellStyle name="Обычный 2 30 240" xfId="11573"/>
    <cellStyle name="Обычный 2 30 241" xfId="11613"/>
    <cellStyle name="Обычный 2 30 242" xfId="11652"/>
    <cellStyle name="Обычный 2 30 243" xfId="11691"/>
    <cellStyle name="Обычный 2 30 244" xfId="11730"/>
    <cellStyle name="Обычный 2 30 245" xfId="11768"/>
    <cellStyle name="Обычный 2 30 246" xfId="11805"/>
    <cellStyle name="Обычный 2 30 247" xfId="11841"/>
    <cellStyle name="Обычный 2 30 25" xfId="1726"/>
    <cellStyle name="Обычный 2 30 26" xfId="1772"/>
    <cellStyle name="Обычный 2 30 27" xfId="1818"/>
    <cellStyle name="Обычный 2 30 28" xfId="1864"/>
    <cellStyle name="Обычный 2 30 29" xfId="1910"/>
    <cellStyle name="Обычный 2 30 3" xfId="862"/>
    <cellStyle name="Обычный 2 30 30" xfId="1956"/>
    <cellStyle name="Обычный 2 30 31" xfId="2002"/>
    <cellStyle name="Обычный 2 30 32" xfId="2048"/>
    <cellStyle name="Обычный 2 30 33" xfId="2094"/>
    <cellStyle name="Обычный 2 30 34" xfId="2140"/>
    <cellStyle name="Обычный 2 30 35" xfId="2186"/>
    <cellStyle name="Обычный 2 30 36" xfId="2232"/>
    <cellStyle name="Обычный 2 30 37" xfId="2278"/>
    <cellStyle name="Обычный 2 30 38" xfId="2324"/>
    <cellStyle name="Обычный 2 30 39" xfId="2370"/>
    <cellStyle name="Обычный 2 30 4" xfId="729"/>
    <cellStyle name="Обычный 2 30 40" xfId="2416"/>
    <cellStyle name="Обычный 2 30 41" xfId="2462"/>
    <cellStyle name="Обычный 2 30 42" xfId="2508"/>
    <cellStyle name="Обычный 2 30 43" xfId="2554"/>
    <cellStyle name="Обычный 2 30 44" xfId="2600"/>
    <cellStyle name="Обычный 2 30 45" xfId="2646"/>
    <cellStyle name="Обычный 2 30 46" xfId="2692"/>
    <cellStyle name="Обычный 2 30 47" xfId="2738"/>
    <cellStyle name="Обычный 2 30 48" xfId="2784"/>
    <cellStyle name="Обычный 2 30 49" xfId="2830"/>
    <cellStyle name="Обычный 2 30 5" xfId="900"/>
    <cellStyle name="Обычный 2 30 50" xfId="2876"/>
    <cellStyle name="Обычный 2 30 51" xfId="2922"/>
    <cellStyle name="Обычный 2 30 52" xfId="2968"/>
    <cellStyle name="Обычный 2 30 53" xfId="3014"/>
    <cellStyle name="Обычный 2 30 54" xfId="3060"/>
    <cellStyle name="Обычный 2 30 55" xfId="3106"/>
    <cellStyle name="Обычный 2 30 56" xfId="3152"/>
    <cellStyle name="Обычный 2 30 57" xfId="3198"/>
    <cellStyle name="Обычный 2 30 58" xfId="3244"/>
    <cellStyle name="Обычный 2 30 59" xfId="3291"/>
    <cellStyle name="Обычный 2 30 6" xfId="688"/>
    <cellStyle name="Обычный 2 30 60" xfId="3337"/>
    <cellStyle name="Обычный 2 30 61" xfId="3383"/>
    <cellStyle name="Обычный 2 30 62" xfId="3429"/>
    <cellStyle name="Обычный 2 30 63" xfId="3475"/>
    <cellStyle name="Обычный 2 30 64" xfId="3521"/>
    <cellStyle name="Обычный 2 30 65" xfId="3567"/>
    <cellStyle name="Обычный 2 30 66" xfId="3613"/>
    <cellStyle name="Обычный 2 30 67" xfId="3659"/>
    <cellStyle name="Обычный 2 30 68" xfId="3705"/>
    <cellStyle name="Обычный 2 30 69" xfId="3751"/>
    <cellStyle name="Обычный 2 30 7" xfId="945"/>
    <cellStyle name="Обычный 2 30 70" xfId="3797"/>
    <cellStyle name="Обычный 2 30 71" xfId="3843"/>
    <cellStyle name="Обычный 2 30 72" xfId="3889"/>
    <cellStyle name="Обычный 2 30 73" xfId="3935"/>
    <cellStyle name="Обычный 2 30 74" xfId="3981"/>
    <cellStyle name="Обычный 2 30 75" xfId="4027"/>
    <cellStyle name="Обычный 2 30 76" xfId="4073"/>
    <cellStyle name="Обычный 2 30 77" xfId="4119"/>
    <cellStyle name="Обычный 2 30 78" xfId="4165"/>
    <cellStyle name="Обычный 2 30 79" xfId="4211"/>
    <cellStyle name="Обычный 2 30 8" xfId="642"/>
    <cellStyle name="Обычный 2 30 80" xfId="4257"/>
    <cellStyle name="Обычный 2 30 81" xfId="4303"/>
    <cellStyle name="Обычный 2 30 82" xfId="4349"/>
    <cellStyle name="Обычный 2 30 83" xfId="4395"/>
    <cellStyle name="Обычный 2 30 84" xfId="4441"/>
    <cellStyle name="Обычный 2 30 85" xfId="4487"/>
    <cellStyle name="Обычный 2 30 86" xfId="4533"/>
    <cellStyle name="Обычный 2 30 87" xfId="4579"/>
    <cellStyle name="Обычный 2 30 88" xfId="4625"/>
    <cellStyle name="Обычный 2 30 89" xfId="4671"/>
    <cellStyle name="Обычный 2 30 9" xfId="989"/>
    <cellStyle name="Обычный 2 30 90" xfId="4717"/>
    <cellStyle name="Обычный 2 30 91" xfId="4763"/>
    <cellStyle name="Обычный 2 30 92" xfId="4809"/>
    <cellStyle name="Обычный 2 30 93" xfId="4855"/>
    <cellStyle name="Обычный 2 30 94" xfId="4901"/>
    <cellStyle name="Обычный 2 30 95" xfId="4947"/>
    <cellStyle name="Обычный 2 30 96" xfId="4993"/>
    <cellStyle name="Обычный 2 30 97" xfId="5039"/>
    <cellStyle name="Обычный 2 30 98" xfId="5085"/>
    <cellStyle name="Обычный 2 30 99" xfId="5131"/>
    <cellStyle name="Обычный 2 31" xfId="189"/>
    <cellStyle name="Обычный 2 31 10" xfId="1039"/>
    <cellStyle name="Обычный 2 31 100" xfId="5178"/>
    <cellStyle name="Обычный 2 31 101" xfId="5224"/>
    <cellStyle name="Обычный 2 31 102" xfId="5270"/>
    <cellStyle name="Обычный 2 31 103" xfId="5316"/>
    <cellStyle name="Обычный 2 31 104" xfId="5362"/>
    <cellStyle name="Обычный 2 31 105" xfId="5408"/>
    <cellStyle name="Обычный 2 31 106" xfId="5454"/>
    <cellStyle name="Обычный 2 31 107" xfId="5500"/>
    <cellStyle name="Обычный 2 31 108" xfId="5546"/>
    <cellStyle name="Обычный 2 31 109" xfId="5592"/>
    <cellStyle name="Обычный 2 31 11" xfId="1082"/>
    <cellStyle name="Обычный 2 31 110" xfId="5638"/>
    <cellStyle name="Обычный 2 31 111" xfId="5684"/>
    <cellStyle name="Обычный 2 31 112" xfId="5730"/>
    <cellStyle name="Обычный 2 31 113" xfId="5776"/>
    <cellStyle name="Обычный 2 31 114" xfId="5822"/>
    <cellStyle name="Обычный 2 31 115" xfId="5868"/>
    <cellStyle name="Обычный 2 31 116" xfId="5914"/>
    <cellStyle name="Обычный 2 31 117" xfId="5960"/>
    <cellStyle name="Обычный 2 31 118" xfId="6006"/>
    <cellStyle name="Обычный 2 31 119" xfId="6052"/>
    <cellStyle name="Обычный 2 31 12" xfId="1130"/>
    <cellStyle name="Обычный 2 31 120" xfId="6098"/>
    <cellStyle name="Обычный 2 31 121" xfId="6144"/>
    <cellStyle name="Обычный 2 31 122" xfId="6190"/>
    <cellStyle name="Обычный 2 31 123" xfId="6236"/>
    <cellStyle name="Обычный 2 31 124" xfId="6282"/>
    <cellStyle name="Обычный 2 31 125" xfId="6328"/>
    <cellStyle name="Обычный 2 31 126" xfId="6374"/>
    <cellStyle name="Обычный 2 31 127" xfId="6420"/>
    <cellStyle name="Обычный 2 31 128" xfId="6466"/>
    <cellStyle name="Обычный 2 31 129" xfId="6512"/>
    <cellStyle name="Обычный 2 31 13" xfId="1174"/>
    <cellStyle name="Обычный 2 31 130" xfId="6558"/>
    <cellStyle name="Обычный 2 31 131" xfId="6604"/>
    <cellStyle name="Обычный 2 31 132" xfId="6650"/>
    <cellStyle name="Обычный 2 31 133" xfId="6696"/>
    <cellStyle name="Обычный 2 31 134" xfId="6742"/>
    <cellStyle name="Обычный 2 31 135" xfId="6788"/>
    <cellStyle name="Обычный 2 31 136" xfId="6832"/>
    <cellStyle name="Обычный 2 31 137" xfId="6878"/>
    <cellStyle name="Обычный 2 31 138" xfId="6922"/>
    <cellStyle name="Обычный 2 31 139" xfId="6968"/>
    <cellStyle name="Обычный 2 31 14" xfId="1221"/>
    <cellStyle name="Обычный 2 31 140" xfId="7014"/>
    <cellStyle name="Обычный 2 31 141" xfId="7060"/>
    <cellStyle name="Обычный 2 31 142" xfId="7106"/>
    <cellStyle name="Обычный 2 31 143" xfId="7152"/>
    <cellStyle name="Обычный 2 31 144" xfId="7198"/>
    <cellStyle name="Обычный 2 31 145" xfId="7244"/>
    <cellStyle name="Обычный 2 31 146" xfId="7290"/>
    <cellStyle name="Обычный 2 31 147" xfId="7336"/>
    <cellStyle name="Обычный 2 31 148" xfId="7382"/>
    <cellStyle name="Обычный 2 31 149" xfId="7428"/>
    <cellStyle name="Обычный 2 31 15" xfId="1267"/>
    <cellStyle name="Обычный 2 31 150" xfId="7474"/>
    <cellStyle name="Обычный 2 31 151" xfId="7520"/>
    <cellStyle name="Обычный 2 31 152" xfId="7566"/>
    <cellStyle name="Обычный 2 31 153" xfId="7612"/>
    <cellStyle name="Обычный 2 31 154" xfId="7664"/>
    <cellStyle name="Обычный 2 31 155" xfId="7700"/>
    <cellStyle name="Обычный 2 31 156" xfId="7755"/>
    <cellStyle name="Обычный 2 31 157" xfId="7792"/>
    <cellStyle name="Обычный 2 31 158" xfId="7846"/>
    <cellStyle name="Обычный 2 31 159" xfId="7884"/>
    <cellStyle name="Обычный 2 31 16" xfId="1313"/>
    <cellStyle name="Обычный 2 31 160" xfId="7934"/>
    <cellStyle name="Обычный 2 31 161" xfId="7980"/>
    <cellStyle name="Обычный 2 31 162" xfId="8026"/>
    <cellStyle name="Обычный 2 31 163" xfId="8072"/>
    <cellStyle name="Обычный 2 31 164" xfId="8118"/>
    <cellStyle name="Обычный 2 31 165" xfId="8164"/>
    <cellStyle name="Обычный 2 31 166" xfId="8210"/>
    <cellStyle name="Обычный 2 31 167" xfId="8256"/>
    <cellStyle name="Обычный 2 31 168" xfId="8302"/>
    <cellStyle name="Обычный 2 31 169" xfId="8348"/>
    <cellStyle name="Обычный 2 31 17" xfId="1359"/>
    <cellStyle name="Обычный 2 31 170" xfId="8394"/>
    <cellStyle name="Обычный 2 31 171" xfId="8440"/>
    <cellStyle name="Обычный 2 31 172" xfId="8486"/>
    <cellStyle name="Обычный 2 31 173" xfId="8532"/>
    <cellStyle name="Обычный 2 31 174" xfId="8578"/>
    <cellStyle name="Обычный 2 31 175" xfId="8624"/>
    <cellStyle name="Обычный 2 31 176" xfId="8670"/>
    <cellStyle name="Обычный 2 31 177" xfId="8716"/>
    <cellStyle name="Обычный 2 31 178" xfId="8762"/>
    <cellStyle name="Обычный 2 31 179" xfId="8808"/>
    <cellStyle name="Обычный 2 31 18" xfId="1405"/>
    <cellStyle name="Обычный 2 31 180" xfId="8854"/>
    <cellStyle name="Обычный 2 31 181" xfId="8900"/>
    <cellStyle name="Обычный 2 31 182" xfId="8946"/>
    <cellStyle name="Обычный 2 31 183" xfId="8992"/>
    <cellStyle name="Обычный 2 31 184" xfId="9038"/>
    <cellStyle name="Обычный 2 31 185" xfId="9084"/>
    <cellStyle name="Обычный 2 31 186" xfId="9130"/>
    <cellStyle name="Обычный 2 31 187" xfId="9176"/>
    <cellStyle name="Обычный 2 31 188" xfId="9222"/>
    <cellStyle name="Обычный 2 31 189" xfId="9268"/>
    <cellStyle name="Обычный 2 31 19" xfId="1451"/>
    <cellStyle name="Обычный 2 31 190" xfId="9314"/>
    <cellStyle name="Обычный 2 31 191" xfId="9360"/>
    <cellStyle name="Обычный 2 31 192" xfId="9406"/>
    <cellStyle name="Обычный 2 31 193" xfId="9452"/>
    <cellStyle name="Обычный 2 31 194" xfId="9498"/>
    <cellStyle name="Обычный 2 31 195" xfId="9544"/>
    <cellStyle name="Обычный 2 31 196" xfId="9590"/>
    <cellStyle name="Обычный 2 31 197" xfId="9636"/>
    <cellStyle name="Обычный 2 31 198" xfId="9682"/>
    <cellStyle name="Обычный 2 31 199" xfId="9728"/>
    <cellStyle name="Обычный 2 31 2" xfId="485"/>
    <cellStyle name="Обычный 2 31 20" xfId="1497"/>
    <cellStyle name="Обычный 2 31 200" xfId="9774"/>
    <cellStyle name="Обычный 2 31 201" xfId="9820"/>
    <cellStyle name="Обычный 2 31 202" xfId="9866"/>
    <cellStyle name="Обычный 2 31 203" xfId="9912"/>
    <cellStyle name="Обычный 2 31 204" xfId="9958"/>
    <cellStyle name="Обычный 2 31 205" xfId="10004"/>
    <cellStyle name="Обычный 2 31 206" xfId="10050"/>
    <cellStyle name="Обычный 2 31 207" xfId="10096"/>
    <cellStyle name="Обычный 2 31 208" xfId="10142"/>
    <cellStyle name="Обычный 2 31 209" xfId="10188"/>
    <cellStyle name="Обычный 2 31 21" xfId="1543"/>
    <cellStyle name="Обычный 2 31 210" xfId="10234"/>
    <cellStyle name="Обычный 2 31 211" xfId="10280"/>
    <cellStyle name="Обычный 2 31 212" xfId="10326"/>
    <cellStyle name="Обычный 2 31 213" xfId="10372"/>
    <cellStyle name="Обычный 2 31 214" xfId="10418"/>
    <cellStyle name="Обычный 2 31 215" xfId="10464"/>
    <cellStyle name="Обычный 2 31 216" xfId="10510"/>
    <cellStyle name="Обычный 2 31 217" xfId="10556"/>
    <cellStyle name="Обычный 2 31 218" xfId="10602"/>
    <cellStyle name="Обычный 2 31 219" xfId="10648"/>
    <cellStyle name="Обычный 2 31 22" xfId="1589"/>
    <cellStyle name="Обычный 2 31 220" xfId="10694"/>
    <cellStyle name="Обычный 2 31 221" xfId="10740"/>
    <cellStyle name="Обычный 2 31 222" xfId="10786"/>
    <cellStyle name="Обычный 2 31 223" xfId="10832"/>
    <cellStyle name="Обычный 2 31 224" xfId="10878"/>
    <cellStyle name="Обычный 2 31 225" xfId="10924"/>
    <cellStyle name="Обычный 2 31 226" xfId="10970"/>
    <cellStyle name="Обычный 2 31 227" xfId="11016"/>
    <cellStyle name="Обычный 2 31 228" xfId="11062"/>
    <cellStyle name="Обычный 2 31 229" xfId="11106"/>
    <cellStyle name="Обычный 2 31 23" xfId="1635"/>
    <cellStyle name="Обычный 2 31 230" xfId="11150"/>
    <cellStyle name="Обычный 2 31 231" xfId="11194"/>
    <cellStyle name="Обычный 2 31 232" xfId="11237"/>
    <cellStyle name="Обычный 2 31 233" xfId="11280"/>
    <cellStyle name="Обычный 2 31 234" xfId="11323"/>
    <cellStyle name="Обычный 2 31 235" xfId="11366"/>
    <cellStyle name="Обычный 2 31 236" xfId="11409"/>
    <cellStyle name="Обычный 2 31 237" xfId="11451"/>
    <cellStyle name="Обычный 2 31 238" xfId="11492"/>
    <cellStyle name="Обычный 2 31 239" xfId="11533"/>
    <cellStyle name="Обычный 2 31 24" xfId="1681"/>
    <cellStyle name="Обычный 2 31 240" xfId="11574"/>
    <cellStyle name="Обычный 2 31 241" xfId="11614"/>
    <cellStyle name="Обычный 2 31 242" xfId="11653"/>
    <cellStyle name="Обычный 2 31 243" xfId="11692"/>
    <cellStyle name="Обычный 2 31 244" xfId="11731"/>
    <cellStyle name="Обычный 2 31 245" xfId="11769"/>
    <cellStyle name="Обычный 2 31 246" xfId="11806"/>
    <cellStyle name="Обычный 2 31 247" xfId="11842"/>
    <cellStyle name="Обычный 2 31 25" xfId="1727"/>
    <cellStyle name="Обычный 2 31 26" xfId="1773"/>
    <cellStyle name="Обычный 2 31 27" xfId="1819"/>
    <cellStyle name="Обычный 2 31 28" xfId="1865"/>
    <cellStyle name="Обычный 2 31 29" xfId="1911"/>
    <cellStyle name="Обычный 2 31 3" xfId="863"/>
    <cellStyle name="Обычный 2 31 30" xfId="1957"/>
    <cellStyle name="Обычный 2 31 31" xfId="2003"/>
    <cellStyle name="Обычный 2 31 32" xfId="2049"/>
    <cellStyle name="Обычный 2 31 33" xfId="2095"/>
    <cellStyle name="Обычный 2 31 34" xfId="2141"/>
    <cellStyle name="Обычный 2 31 35" xfId="2187"/>
    <cellStyle name="Обычный 2 31 36" xfId="2233"/>
    <cellStyle name="Обычный 2 31 37" xfId="2279"/>
    <cellStyle name="Обычный 2 31 38" xfId="2325"/>
    <cellStyle name="Обычный 2 31 39" xfId="2371"/>
    <cellStyle name="Обычный 2 31 4" xfId="728"/>
    <cellStyle name="Обычный 2 31 40" xfId="2417"/>
    <cellStyle name="Обычный 2 31 41" xfId="2463"/>
    <cellStyle name="Обычный 2 31 42" xfId="2509"/>
    <cellStyle name="Обычный 2 31 43" xfId="2555"/>
    <cellStyle name="Обычный 2 31 44" xfId="2601"/>
    <cellStyle name="Обычный 2 31 45" xfId="2647"/>
    <cellStyle name="Обычный 2 31 46" xfId="2693"/>
    <cellStyle name="Обычный 2 31 47" xfId="2739"/>
    <cellStyle name="Обычный 2 31 48" xfId="2785"/>
    <cellStyle name="Обычный 2 31 49" xfId="2831"/>
    <cellStyle name="Обычный 2 31 5" xfId="901"/>
    <cellStyle name="Обычный 2 31 50" xfId="2877"/>
    <cellStyle name="Обычный 2 31 51" xfId="2923"/>
    <cellStyle name="Обычный 2 31 52" xfId="2969"/>
    <cellStyle name="Обычный 2 31 53" xfId="3015"/>
    <cellStyle name="Обычный 2 31 54" xfId="3061"/>
    <cellStyle name="Обычный 2 31 55" xfId="3107"/>
    <cellStyle name="Обычный 2 31 56" xfId="3153"/>
    <cellStyle name="Обычный 2 31 57" xfId="3199"/>
    <cellStyle name="Обычный 2 31 58" xfId="3245"/>
    <cellStyle name="Обычный 2 31 59" xfId="3292"/>
    <cellStyle name="Обычный 2 31 6" xfId="687"/>
    <cellStyle name="Обычный 2 31 60" xfId="3338"/>
    <cellStyle name="Обычный 2 31 61" xfId="3384"/>
    <cellStyle name="Обычный 2 31 62" xfId="3430"/>
    <cellStyle name="Обычный 2 31 63" xfId="3476"/>
    <cellStyle name="Обычный 2 31 64" xfId="3522"/>
    <cellStyle name="Обычный 2 31 65" xfId="3568"/>
    <cellStyle name="Обычный 2 31 66" xfId="3614"/>
    <cellStyle name="Обычный 2 31 67" xfId="3660"/>
    <cellStyle name="Обычный 2 31 68" xfId="3706"/>
    <cellStyle name="Обычный 2 31 69" xfId="3752"/>
    <cellStyle name="Обычный 2 31 7" xfId="946"/>
    <cellStyle name="Обычный 2 31 70" xfId="3798"/>
    <cellStyle name="Обычный 2 31 71" xfId="3844"/>
    <cellStyle name="Обычный 2 31 72" xfId="3890"/>
    <cellStyle name="Обычный 2 31 73" xfId="3936"/>
    <cellStyle name="Обычный 2 31 74" xfId="3982"/>
    <cellStyle name="Обычный 2 31 75" xfId="4028"/>
    <cellStyle name="Обычный 2 31 76" xfId="4074"/>
    <cellStyle name="Обычный 2 31 77" xfId="4120"/>
    <cellStyle name="Обычный 2 31 78" xfId="4166"/>
    <cellStyle name="Обычный 2 31 79" xfId="4212"/>
    <cellStyle name="Обычный 2 31 8" xfId="640"/>
    <cellStyle name="Обычный 2 31 80" xfId="4258"/>
    <cellStyle name="Обычный 2 31 81" xfId="4304"/>
    <cellStyle name="Обычный 2 31 82" xfId="4350"/>
    <cellStyle name="Обычный 2 31 83" xfId="4396"/>
    <cellStyle name="Обычный 2 31 84" xfId="4442"/>
    <cellStyle name="Обычный 2 31 85" xfId="4488"/>
    <cellStyle name="Обычный 2 31 86" xfId="4534"/>
    <cellStyle name="Обычный 2 31 87" xfId="4580"/>
    <cellStyle name="Обычный 2 31 88" xfId="4626"/>
    <cellStyle name="Обычный 2 31 89" xfId="4672"/>
    <cellStyle name="Обычный 2 31 9" xfId="990"/>
    <cellStyle name="Обычный 2 31 90" xfId="4718"/>
    <cellStyle name="Обычный 2 31 91" xfId="4764"/>
    <cellStyle name="Обычный 2 31 92" xfId="4810"/>
    <cellStyle name="Обычный 2 31 93" xfId="4856"/>
    <cellStyle name="Обычный 2 31 94" xfId="4902"/>
    <cellStyle name="Обычный 2 31 95" xfId="4948"/>
    <cellStyle name="Обычный 2 31 96" xfId="4994"/>
    <cellStyle name="Обычный 2 31 97" xfId="5040"/>
    <cellStyle name="Обычный 2 31 98" xfId="5086"/>
    <cellStyle name="Обычный 2 31 99" xfId="5132"/>
    <cellStyle name="Обычный 2 32" xfId="187"/>
    <cellStyle name="Обычный 2 32 10" xfId="1040"/>
    <cellStyle name="Обычный 2 32 100" xfId="5180"/>
    <cellStyle name="Обычный 2 32 101" xfId="5226"/>
    <cellStyle name="Обычный 2 32 102" xfId="5272"/>
    <cellStyle name="Обычный 2 32 103" xfId="5318"/>
    <cellStyle name="Обычный 2 32 104" xfId="5364"/>
    <cellStyle name="Обычный 2 32 105" xfId="5410"/>
    <cellStyle name="Обычный 2 32 106" xfId="5456"/>
    <cellStyle name="Обычный 2 32 107" xfId="5502"/>
    <cellStyle name="Обычный 2 32 108" xfId="5548"/>
    <cellStyle name="Обычный 2 32 109" xfId="5594"/>
    <cellStyle name="Обычный 2 32 11" xfId="1084"/>
    <cellStyle name="Обычный 2 32 110" xfId="5640"/>
    <cellStyle name="Обычный 2 32 111" xfId="5686"/>
    <cellStyle name="Обычный 2 32 112" xfId="5732"/>
    <cellStyle name="Обычный 2 32 113" xfId="5778"/>
    <cellStyle name="Обычный 2 32 114" xfId="5824"/>
    <cellStyle name="Обычный 2 32 115" xfId="5870"/>
    <cellStyle name="Обычный 2 32 116" xfId="5916"/>
    <cellStyle name="Обычный 2 32 117" xfId="5962"/>
    <cellStyle name="Обычный 2 32 118" xfId="6008"/>
    <cellStyle name="Обычный 2 32 119" xfId="6054"/>
    <cellStyle name="Обычный 2 32 12" xfId="1132"/>
    <cellStyle name="Обычный 2 32 120" xfId="6100"/>
    <cellStyle name="Обычный 2 32 121" xfId="6146"/>
    <cellStyle name="Обычный 2 32 122" xfId="6192"/>
    <cellStyle name="Обычный 2 32 123" xfId="6238"/>
    <cellStyle name="Обычный 2 32 124" xfId="6284"/>
    <cellStyle name="Обычный 2 32 125" xfId="6330"/>
    <cellStyle name="Обычный 2 32 126" xfId="6376"/>
    <cellStyle name="Обычный 2 32 127" xfId="6422"/>
    <cellStyle name="Обычный 2 32 128" xfId="6468"/>
    <cellStyle name="Обычный 2 32 129" xfId="6514"/>
    <cellStyle name="Обычный 2 32 13" xfId="1176"/>
    <cellStyle name="Обычный 2 32 130" xfId="6560"/>
    <cellStyle name="Обычный 2 32 131" xfId="6606"/>
    <cellStyle name="Обычный 2 32 132" xfId="6652"/>
    <cellStyle name="Обычный 2 32 133" xfId="6698"/>
    <cellStyle name="Обычный 2 32 134" xfId="6744"/>
    <cellStyle name="Обычный 2 32 135" xfId="6790"/>
    <cellStyle name="Обычный 2 32 136" xfId="6834"/>
    <cellStyle name="Обычный 2 32 137" xfId="6880"/>
    <cellStyle name="Обычный 2 32 138" xfId="6924"/>
    <cellStyle name="Обычный 2 32 139" xfId="6970"/>
    <cellStyle name="Обычный 2 32 14" xfId="1223"/>
    <cellStyle name="Обычный 2 32 140" xfId="7016"/>
    <cellStyle name="Обычный 2 32 141" xfId="7062"/>
    <cellStyle name="Обычный 2 32 142" xfId="7108"/>
    <cellStyle name="Обычный 2 32 143" xfId="7154"/>
    <cellStyle name="Обычный 2 32 144" xfId="7200"/>
    <cellStyle name="Обычный 2 32 145" xfId="7246"/>
    <cellStyle name="Обычный 2 32 146" xfId="7292"/>
    <cellStyle name="Обычный 2 32 147" xfId="7338"/>
    <cellStyle name="Обычный 2 32 148" xfId="7384"/>
    <cellStyle name="Обычный 2 32 149" xfId="7430"/>
    <cellStyle name="Обычный 2 32 15" xfId="1269"/>
    <cellStyle name="Обычный 2 32 150" xfId="7476"/>
    <cellStyle name="Обычный 2 32 151" xfId="7522"/>
    <cellStyle name="Обычный 2 32 152" xfId="7568"/>
    <cellStyle name="Обычный 2 32 153" xfId="7614"/>
    <cellStyle name="Обычный 2 32 154" xfId="7665"/>
    <cellStyle name="Обычный 2 32 155" xfId="7701"/>
    <cellStyle name="Обычный 2 32 156" xfId="7756"/>
    <cellStyle name="Обычный 2 32 157" xfId="7794"/>
    <cellStyle name="Обычный 2 32 158" xfId="7848"/>
    <cellStyle name="Обычный 2 32 159" xfId="7886"/>
    <cellStyle name="Обычный 2 32 16" xfId="1315"/>
    <cellStyle name="Обычный 2 32 160" xfId="7936"/>
    <cellStyle name="Обычный 2 32 161" xfId="7982"/>
    <cellStyle name="Обычный 2 32 162" xfId="8028"/>
    <cellStyle name="Обычный 2 32 163" xfId="8074"/>
    <cellStyle name="Обычный 2 32 164" xfId="8120"/>
    <cellStyle name="Обычный 2 32 165" xfId="8166"/>
    <cellStyle name="Обычный 2 32 166" xfId="8212"/>
    <cellStyle name="Обычный 2 32 167" xfId="8258"/>
    <cellStyle name="Обычный 2 32 168" xfId="8304"/>
    <cellStyle name="Обычный 2 32 169" xfId="8350"/>
    <cellStyle name="Обычный 2 32 17" xfId="1361"/>
    <cellStyle name="Обычный 2 32 170" xfId="8396"/>
    <cellStyle name="Обычный 2 32 171" xfId="8442"/>
    <cellStyle name="Обычный 2 32 172" xfId="8488"/>
    <cellStyle name="Обычный 2 32 173" xfId="8534"/>
    <cellStyle name="Обычный 2 32 174" xfId="8580"/>
    <cellStyle name="Обычный 2 32 175" xfId="8626"/>
    <cellStyle name="Обычный 2 32 176" xfId="8672"/>
    <cellStyle name="Обычный 2 32 177" xfId="8718"/>
    <cellStyle name="Обычный 2 32 178" xfId="8764"/>
    <cellStyle name="Обычный 2 32 179" xfId="8810"/>
    <cellStyle name="Обычный 2 32 18" xfId="1407"/>
    <cellStyle name="Обычный 2 32 180" xfId="8856"/>
    <cellStyle name="Обычный 2 32 181" xfId="8902"/>
    <cellStyle name="Обычный 2 32 182" xfId="8948"/>
    <cellStyle name="Обычный 2 32 183" xfId="8994"/>
    <cellStyle name="Обычный 2 32 184" xfId="9040"/>
    <cellStyle name="Обычный 2 32 185" xfId="9086"/>
    <cellStyle name="Обычный 2 32 186" xfId="9132"/>
    <cellStyle name="Обычный 2 32 187" xfId="9178"/>
    <cellStyle name="Обычный 2 32 188" xfId="9224"/>
    <cellStyle name="Обычный 2 32 189" xfId="9270"/>
    <cellStyle name="Обычный 2 32 19" xfId="1453"/>
    <cellStyle name="Обычный 2 32 190" xfId="9316"/>
    <cellStyle name="Обычный 2 32 191" xfId="9362"/>
    <cellStyle name="Обычный 2 32 192" xfId="9408"/>
    <cellStyle name="Обычный 2 32 193" xfId="9454"/>
    <cellStyle name="Обычный 2 32 194" xfId="9500"/>
    <cellStyle name="Обычный 2 32 195" xfId="9546"/>
    <cellStyle name="Обычный 2 32 196" xfId="9592"/>
    <cellStyle name="Обычный 2 32 197" xfId="9638"/>
    <cellStyle name="Обычный 2 32 198" xfId="9684"/>
    <cellStyle name="Обычный 2 32 199" xfId="9730"/>
    <cellStyle name="Обычный 2 32 2" xfId="486"/>
    <cellStyle name="Обычный 2 32 20" xfId="1499"/>
    <cellStyle name="Обычный 2 32 200" xfId="9776"/>
    <cellStyle name="Обычный 2 32 201" xfId="9822"/>
    <cellStyle name="Обычный 2 32 202" xfId="9868"/>
    <cellStyle name="Обычный 2 32 203" xfId="9914"/>
    <cellStyle name="Обычный 2 32 204" xfId="9960"/>
    <cellStyle name="Обычный 2 32 205" xfId="10006"/>
    <cellStyle name="Обычный 2 32 206" xfId="10052"/>
    <cellStyle name="Обычный 2 32 207" xfId="10098"/>
    <cellStyle name="Обычный 2 32 208" xfId="10144"/>
    <cellStyle name="Обычный 2 32 209" xfId="10190"/>
    <cellStyle name="Обычный 2 32 21" xfId="1545"/>
    <cellStyle name="Обычный 2 32 210" xfId="10236"/>
    <cellStyle name="Обычный 2 32 211" xfId="10282"/>
    <cellStyle name="Обычный 2 32 212" xfId="10328"/>
    <cellStyle name="Обычный 2 32 213" xfId="10374"/>
    <cellStyle name="Обычный 2 32 214" xfId="10420"/>
    <cellStyle name="Обычный 2 32 215" xfId="10466"/>
    <cellStyle name="Обычный 2 32 216" xfId="10512"/>
    <cellStyle name="Обычный 2 32 217" xfId="10558"/>
    <cellStyle name="Обычный 2 32 218" xfId="10604"/>
    <cellStyle name="Обычный 2 32 219" xfId="10650"/>
    <cellStyle name="Обычный 2 32 22" xfId="1591"/>
    <cellStyle name="Обычный 2 32 220" xfId="10696"/>
    <cellStyle name="Обычный 2 32 221" xfId="10742"/>
    <cellStyle name="Обычный 2 32 222" xfId="10788"/>
    <cellStyle name="Обычный 2 32 223" xfId="10834"/>
    <cellStyle name="Обычный 2 32 224" xfId="10880"/>
    <cellStyle name="Обычный 2 32 225" xfId="10926"/>
    <cellStyle name="Обычный 2 32 226" xfId="10972"/>
    <cellStyle name="Обычный 2 32 227" xfId="11018"/>
    <cellStyle name="Обычный 2 32 228" xfId="11064"/>
    <cellStyle name="Обычный 2 32 229" xfId="11108"/>
    <cellStyle name="Обычный 2 32 23" xfId="1637"/>
    <cellStyle name="Обычный 2 32 230" xfId="11152"/>
    <cellStyle name="Обычный 2 32 231" xfId="11196"/>
    <cellStyle name="Обычный 2 32 232" xfId="11239"/>
    <cellStyle name="Обычный 2 32 233" xfId="11282"/>
    <cellStyle name="Обычный 2 32 234" xfId="11325"/>
    <cellStyle name="Обычный 2 32 235" xfId="11368"/>
    <cellStyle name="Обычный 2 32 236" xfId="11411"/>
    <cellStyle name="Обычный 2 32 237" xfId="11453"/>
    <cellStyle name="Обычный 2 32 238" xfId="11494"/>
    <cellStyle name="Обычный 2 32 239" xfId="11535"/>
    <cellStyle name="Обычный 2 32 24" xfId="1683"/>
    <cellStyle name="Обычный 2 32 240" xfId="11576"/>
    <cellStyle name="Обычный 2 32 241" xfId="11616"/>
    <cellStyle name="Обычный 2 32 242" xfId="11655"/>
    <cellStyle name="Обычный 2 32 243" xfId="11694"/>
    <cellStyle name="Обычный 2 32 244" xfId="11733"/>
    <cellStyle name="Обычный 2 32 245" xfId="11771"/>
    <cellStyle name="Обычный 2 32 246" xfId="11808"/>
    <cellStyle name="Обычный 2 32 247" xfId="11844"/>
    <cellStyle name="Обычный 2 32 25" xfId="1729"/>
    <cellStyle name="Обычный 2 32 26" xfId="1775"/>
    <cellStyle name="Обычный 2 32 27" xfId="1821"/>
    <cellStyle name="Обычный 2 32 28" xfId="1867"/>
    <cellStyle name="Обычный 2 32 29" xfId="1913"/>
    <cellStyle name="Обычный 2 32 3" xfId="864"/>
    <cellStyle name="Обычный 2 32 30" xfId="1959"/>
    <cellStyle name="Обычный 2 32 31" xfId="2005"/>
    <cellStyle name="Обычный 2 32 32" xfId="2051"/>
    <cellStyle name="Обычный 2 32 33" xfId="2097"/>
    <cellStyle name="Обычный 2 32 34" xfId="2143"/>
    <cellStyle name="Обычный 2 32 35" xfId="2189"/>
    <cellStyle name="Обычный 2 32 36" xfId="2235"/>
    <cellStyle name="Обычный 2 32 37" xfId="2281"/>
    <cellStyle name="Обычный 2 32 38" xfId="2327"/>
    <cellStyle name="Обычный 2 32 39" xfId="2373"/>
    <cellStyle name="Обычный 2 32 4" xfId="727"/>
    <cellStyle name="Обычный 2 32 40" xfId="2419"/>
    <cellStyle name="Обычный 2 32 41" xfId="2465"/>
    <cellStyle name="Обычный 2 32 42" xfId="2511"/>
    <cellStyle name="Обычный 2 32 43" xfId="2557"/>
    <cellStyle name="Обычный 2 32 44" xfId="2603"/>
    <cellStyle name="Обычный 2 32 45" xfId="2649"/>
    <cellStyle name="Обычный 2 32 46" xfId="2695"/>
    <cellStyle name="Обычный 2 32 47" xfId="2741"/>
    <cellStyle name="Обычный 2 32 48" xfId="2787"/>
    <cellStyle name="Обычный 2 32 49" xfId="2833"/>
    <cellStyle name="Обычный 2 32 5" xfId="902"/>
    <cellStyle name="Обычный 2 32 50" xfId="2879"/>
    <cellStyle name="Обычный 2 32 51" xfId="2925"/>
    <cellStyle name="Обычный 2 32 52" xfId="2971"/>
    <cellStyle name="Обычный 2 32 53" xfId="3017"/>
    <cellStyle name="Обычный 2 32 54" xfId="3063"/>
    <cellStyle name="Обычный 2 32 55" xfId="3109"/>
    <cellStyle name="Обычный 2 32 56" xfId="3155"/>
    <cellStyle name="Обычный 2 32 57" xfId="3201"/>
    <cellStyle name="Обычный 2 32 58" xfId="3247"/>
    <cellStyle name="Обычный 2 32 59" xfId="3294"/>
    <cellStyle name="Обычный 2 32 6" xfId="685"/>
    <cellStyle name="Обычный 2 32 60" xfId="3340"/>
    <cellStyle name="Обычный 2 32 61" xfId="3386"/>
    <cellStyle name="Обычный 2 32 62" xfId="3432"/>
    <cellStyle name="Обычный 2 32 63" xfId="3478"/>
    <cellStyle name="Обычный 2 32 64" xfId="3524"/>
    <cellStyle name="Обычный 2 32 65" xfId="3570"/>
    <cellStyle name="Обычный 2 32 66" xfId="3616"/>
    <cellStyle name="Обычный 2 32 67" xfId="3662"/>
    <cellStyle name="Обычный 2 32 68" xfId="3708"/>
    <cellStyle name="Обычный 2 32 69" xfId="3754"/>
    <cellStyle name="Обычный 2 32 7" xfId="948"/>
    <cellStyle name="Обычный 2 32 70" xfId="3800"/>
    <cellStyle name="Обычный 2 32 71" xfId="3846"/>
    <cellStyle name="Обычный 2 32 72" xfId="3892"/>
    <cellStyle name="Обычный 2 32 73" xfId="3938"/>
    <cellStyle name="Обычный 2 32 74" xfId="3984"/>
    <cellStyle name="Обычный 2 32 75" xfId="4030"/>
    <cellStyle name="Обычный 2 32 76" xfId="4076"/>
    <cellStyle name="Обычный 2 32 77" xfId="4122"/>
    <cellStyle name="Обычный 2 32 78" xfId="4168"/>
    <cellStyle name="Обычный 2 32 79" xfId="4214"/>
    <cellStyle name="Обычный 2 32 8" xfId="639"/>
    <cellStyle name="Обычный 2 32 80" xfId="4260"/>
    <cellStyle name="Обычный 2 32 81" xfId="4306"/>
    <cellStyle name="Обычный 2 32 82" xfId="4352"/>
    <cellStyle name="Обычный 2 32 83" xfId="4398"/>
    <cellStyle name="Обычный 2 32 84" xfId="4444"/>
    <cellStyle name="Обычный 2 32 85" xfId="4490"/>
    <cellStyle name="Обычный 2 32 86" xfId="4536"/>
    <cellStyle name="Обычный 2 32 87" xfId="4582"/>
    <cellStyle name="Обычный 2 32 88" xfId="4628"/>
    <cellStyle name="Обычный 2 32 89" xfId="4674"/>
    <cellStyle name="Обычный 2 32 9" xfId="991"/>
    <cellStyle name="Обычный 2 32 90" xfId="4720"/>
    <cellStyle name="Обычный 2 32 91" xfId="4766"/>
    <cellStyle name="Обычный 2 32 92" xfId="4812"/>
    <cellStyle name="Обычный 2 32 93" xfId="4858"/>
    <cellStyle name="Обычный 2 32 94" xfId="4904"/>
    <cellStyle name="Обычный 2 32 95" xfId="4950"/>
    <cellStyle name="Обычный 2 32 96" xfId="4996"/>
    <cellStyle name="Обычный 2 32 97" xfId="5042"/>
    <cellStyle name="Обычный 2 32 98" xfId="5088"/>
    <cellStyle name="Обычный 2 32 99" xfId="5134"/>
    <cellStyle name="Обычный 2 33" xfId="188"/>
    <cellStyle name="Обычный 2 33 10" xfId="1041"/>
    <cellStyle name="Обычный 2 33 100" xfId="5181"/>
    <cellStyle name="Обычный 2 33 101" xfId="5227"/>
    <cellStyle name="Обычный 2 33 102" xfId="5273"/>
    <cellStyle name="Обычный 2 33 103" xfId="5319"/>
    <cellStyle name="Обычный 2 33 104" xfId="5365"/>
    <cellStyle name="Обычный 2 33 105" xfId="5411"/>
    <cellStyle name="Обычный 2 33 106" xfId="5457"/>
    <cellStyle name="Обычный 2 33 107" xfId="5503"/>
    <cellStyle name="Обычный 2 33 108" xfId="5549"/>
    <cellStyle name="Обычный 2 33 109" xfId="5595"/>
    <cellStyle name="Обычный 2 33 11" xfId="1085"/>
    <cellStyle name="Обычный 2 33 110" xfId="5641"/>
    <cellStyle name="Обычный 2 33 111" xfId="5687"/>
    <cellStyle name="Обычный 2 33 112" xfId="5733"/>
    <cellStyle name="Обычный 2 33 113" xfId="5779"/>
    <cellStyle name="Обычный 2 33 114" xfId="5825"/>
    <cellStyle name="Обычный 2 33 115" xfId="5871"/>
    <cellStyle name="Обычный 2 33 116" xfId="5917"/>
    <cellStyle name="Обычный 2 33 117" xfId="5963"/>
    <cellStyle name="Обычный 2 33 118" xfId="6009"/>
    <cellStyle name="Обычный 2 33 119" xfId="6055"/>
    <cellStyle name="Обычный 2 33 12" xfId="1133"/>
    <cellStyle name="Обычный 2 33 120" xfId="6101"/>
    <cellStyle name="Обычный 2 33 121" xfId="6147"/>
    <cellStyle name="Обычный 2 33 122" xfId="6193"/>
    <cellStyle name="Обычный 2 33 123" xfId="6239"/>
    <cellStyle name="Обычный 2 33 124" xfId="6285"/>
    <cellStyle name="Обычный 2 33 125" xfId="6331"/>
    <cellStyle name="Обычный 2 33 126" xfId="6377"/>
    <cellStyle name="Обычный 2 33 127" xfId="6423"/>
    <cellStyle name="Обычный 2 33 128" xfId="6469"/>
    <cellStyle name="Обычный 2 33 129" xfId="6515"/>
    <cellStyle name="Обычный 2 33 13" xfId="1177"/>
    <cellStyle name="Обычный 2 33 130" xfId="6561"/>
    <cellStyle name="Обычный 2 33 131" xfId="6607"/>
    <cellStyle name="Обычный 2 33 132" xfId="6653"/>
    <cellStyle name="Обычный 2 33 133" xfId="6699"/>
    <cellStyle name="Обычный 2 33 134" xfId="6745"/>
    <cellStyle name="Обычный 2 33 135" xfId="6791"/>
    <cellStyle name="Обычный 2 33 136" xfId="6835"/>
    <cellStyle name="Обычный 2 33 137" xfId="6881"/>
    <cellStyle name="Обычный 2 33 138" xfId="6925"/>
    <cellStyle name="Обычный 2 33 139" xfId="6971"/>
    <cellStyle name="Обычный 2 33 14" xfId="1224"/>
    <cellStyle name="Обычный 2 33 140" xfId="7017"/>
    <cellStyle name="Обычный 2 33 141" xfId="7063"/>
    <cellStyle name="Обычный 2 33 142" xfId="7109"/>
    <cellStyle name="Обычный 2 33 143" xfId="7155"/>
    <cellStyle name="Обычный 2 33 144" xfId="7201"/>
    <cellStyle name="Обычный 2 33 145" xfId="7247"/>
    <cellStyle name="Обычный 2 33 146" xfId="7293"/>
    <cellStyle name="Обычный 2 33 147" xfId="7339"/>
    <cellStyle name="Обычный 2 33 148" xfId="7385"/>
    <cellStyle name="Обычный 2 33 149" xfId="7431"/>
    <cellStyle name="Обычный 2 33 15" xfId="1270"/>
    <cellStyle name="Обычный 2 33 150" xfId="7477"/>
    <cellStyle name="Обычный 2 33 151" xfId="7523"/>
    <cellStyle name="Обычный 2 33 152" xfId="7569"/>
    <cellStyle name="Обычный 2 33 153" xfId="7615"/>
    <cellStyle name="Обычный 2 33 154" xfId="7666"/>
    <cellStyle name="Обычный 2 33 155" xfId="7702"/>
    <cellStyle name="Обычный 2 33 156" xfId="7757"/>
    <cellStyle name="Обычный 2 33 157" xfId="7795"/>
    <cellStyle name="Обычный 2 33 158" xfId="7849"/>
    <cellStyle name="Обычный 2 33 159" xfId="7887"/>
    <cellStyle name="Обычный 2 33 16" xfId="1316"/>
    <cellStyle name="Обычный 2 33 160" xfId="7937"/>
    <cellStyle name="Обычный 2 33 161" xfId="7983"/>
    <cellStyle name="Обычный 2 33 162" xfId="8029"/>
    <cellStyle name="Обычный 2 33 163" xfId="8075"/>
    <cellStyle name="Обычный 2 33 164" xfId="8121"/>
    <cellStyle name="Обычный 2 33 165" xfId="8167"/>
    <cellStyle name="Обычный 2 33 166" xfId="8213"/>
    <cellStyle name="Обычный 2 33 167" xfId="8259"/>
    <cellStyle name="Обычный 2 33 168" xfId="8305"/>
    <cellStyle name="Обычный 2 33 169" xfId="8351"/>
    <cellStyle name="Обычный 2 33 17" xfId="1362"/>
    <cellStyle name="Обычный 2 33 170" xfId="8397"/>
    <cellStyle name="Обычный 2 33 171" xfId="8443"/>
    <cellStyle name="Обычный 2 33 172" xfId="8489"/>
    <cellStyle name="Обычный 2 33 173" xfId="8535"/>
    <cellStyle name="Обычный 2 33 174" xfId="8581"/>
    <cellStyle name="Обычный 2 33 175" xfId="8627"/>
    <cellStyle name="Обычный 2 33 176" xfId="8673"/>
    <cellStyle name="Обычный 2 33 177" xfId="8719"/>
    <cellStyle name="Обычный 2 33 178" xfId="8765"/>
    <cellStyle name="Обычный 2 33 179" xfId="8811"/>
    <cellStyle name="Обычный 2 33 18" xfId="1408"/>
    <cellStyle name="Обычный 2 33 180" xfId="8857"/>
    <cellStyle name="Обычный 2 33 181" xfId="8903"/>
    <cellStyle name="Обычный 2 33 182" xfId="8949"/>
    <cellStyle name="Обычный 2 33 183" xfId="8995"/>
    <cellStyle name="Обычный 2 33 184" xfId="9041"/>
    <cellStyle name="Обычный 2 33 185" xfId="9087"/>
    <cellStyle name="Обычный 2 33 186" xfId="9133"/>
    <cellStyle name="Обычный 2 33 187" xfId="9179"/>
    <cellStyle name="Обычный 2 33 188" xfId="9225"/>
    <cellStyle name="Обычный 2 33 189" xfId="9271"/>
    <cellStyle name="Обычный 2 33 19" xfId="1454"/>
    <cellStyle name="Обычный 2 33 190" xfId="9317"/>
    <cellStyle name="Обычный 2 33 191" xfId="9363"/>
    <cellStyle name="Обычный 2 33 192" xfId="9409"/>
    <cellStyle name="Обычный 2 33 193" xfId="9455"/>
    <cellStyle name="Обычный 2 33 194" xfId="9501"/>
    <cellStyle name="Обычный 2 33 195" xfId="9547"/>
    <cellStyle name="Обычный 2 33 196" xfId="9593"/>
    <cellStyle name="Обычный 2 33 197" xfId="9639"/>
    <cellStyle name="Обычный 2 33 198" xfId="9685"/>
    <cellStyle name="Обычный 2 33 199" xfId="9731"/>
    <cellStyle name="Обычный 2 33 2" xfId="487"/>
    <cellStyle name="Обычный 2 33 20" xfId="1500"/>
    <cellStyle name="Обычный 2 33 200" xfId="9777"/>
    <cellStyle name="Обычный 2 33 201" xfId="9823"/>
    <cellStyle name="Обычный 2 33 202" xfId="9869"/>
    <cellStyle name="Обычный 2 33 203" xfId="9915"/>
    <cellStyle name="Обычный 2 33 204" xfId="9961"/>
    <cellStyle name="Обычный 2 33 205" xfId="10007"/>
    <cellStyle name="Обычный 2 33 206" xfId="10053"/>
    <cellStyle name="Обычный 2 33 207" xfId="10099"/>
    <cellStyle name="Обычный 2 33 208" xfId="10145"/>
    <cellStyle name="Обычный 2 33 209" xfId="10191"/>
    <cellStyle name="Обычный 2 33 21" xfId="1546"/>
    <cellStyle name="Обычный 2 33 210" xfId="10237"/>
    <cellStyle name="Обычный 2 33 211" xfId="10283"/>
    <cellStyle name="Обычный 2 33 212" xfId="10329"/>
    <cellStyle name="Обычный 2 33 213" xfId="10375"/>
    <cellStyle name="Обычный 2 33 214" xfId="10421"/>
    <cellStyle name="Обычный 2 33 215" xfId="10467"/>
    <cellStyle name="Обычный 2 33 216" xfId="10513"/>
    <cellStyle name="Обычный 2 33 217" xfId="10559"/>
    <cellStyle name="Обычный 2 33 218" xfId="10605"/>
    <cellStyle name="Обычный 2 33 219" xfId="10651"/>
    <cellStyle name="Обычный 2 33 22" xfId="1592"/>
    <cellStyle name="Обычный 2 33 220" xfId="10697"/>
    <cellStyle name="Обычный 2 33 221" xfId="10743"/>
    <cellStyle name="Обычный 2 33 222" xfId="10789"/>
    <cellStyle name="Обычный 2 33 223" xfId="10835"/>
    <cellStyle name="Обычный 2 33 224" xfId="10881"/>
    <cellStyle name="Обычный 2 33 225" xfId="10927"/>
    <cellStyle name="Обычный 2 33 226" xfId="10973"/>
    <cellStyle name="Обычный 2 33 227" xfId="11019"/>
    <cellStyle name="Обычный 2 33 228" xfId="11065"/>
    <cellStyle name="Обычный 2 33 229" xfId="11109"/>
    <cellStyle name="Обычный 2 33 23" xfId="1638"/>
    <cellStyle name="Обычный 2 33 230" xfId="11153"/>
    <cellStyle name="Обычный 2 33 231" xfId="11197"/>
    <cellStyle name="Обычный 2 33 232" xfId="11240"/>
    <cellStyle name="Обычный 2 33 233" xfId="11283"/>
    <cellStyle name="Обычный 2 33 234" xfId="11326"/>
    <cellStyle name="Обычный 2 33 235" xfId="11369"/>
    <cellStyle name="Обычный 2 33 236" xfId="11412"/>
    <cellStyle name="Обычный 2 33 237" xfId="11454"/>
    <cellStyle name="Обычный 2 33 238" xfId="11495"/>
    <cellStyle name="Обычный 2 33 239" xfId="11536"/>
    <cellStyle name="Обычный 2 33 24" xfId="1684"/>
    <cellStyle name="Обычный 2 33 240" xfId="11577"/>
    <cellStyle name="Обычный 2 33 241" xfId="11617"/>
    <cellStyle name="Обычный 2 33 242" xfId="11656"/>
    <cellStyle name="Обычный 2 33 243" xfId="11695"/>
    <cellStyle name="Обычный 2 33 244" xfId="11734"/>
    <cellStyle name="Обычный 2 33 245" xfId="11772"/>
    <cellStyle name="Обычный 2 33 246" xfId="11809"/>
    <cellStyle name="Обычный 2 33 247" xfId="11845"/>
    <cellStyle name="Обычный 2 33 25" xfId="1730"/>
    <cellStyle name="Обычный 2 33 26" xfId="1776"/>
    <cellStyle name="Обычный 2 33 27" xfId="1822"/>
    <cellStyle name="Обычный 2 33 28" xfId="1868"/>
    <cellStyle name="Обычный 2 33 29" xfId="1914"/>
    <cellStyle name="Обычный 2 33 3" xfId="865"/>
    <cellStyle name="Обычный 2 33 30" xfId="1960"/>
    <cellStyle name="Обычный 2 33 31" xfId="2006"/>
    <cellStyle name="Обычный 2 33 32" xfId="2052"/>
    <cellStyle name="Обычный 2 33 33" xfId="2098"/>
    <cellStyle name="Обычный 2 33 34" xfId="2144"/>
    <cellStyle name="Обычный 2 33 35" xfId="2190"/>
    <cellStyle name="Обычный 2 33 36" xfId="2236"/>
    <cellStyle name="Обычный 2 33 37" xfId="2282"/>
    <cellStyle name="Обычный 2 33 38" xfId="2328"/>
    <cellStyle name="Обычный 2 33 39" xfId="2374"/>
    <cellStyle name="Обычный 2 33 4" xfId="726"/>
    <cellStyle name="Обычный 2 33 40" xfId="2420"/>
    <cellStyle name="Обычный 2 33 41" xfId="2466"/>
    <cellStyle name="Обычный 2 33 42" xfId="2512"/>
    <cellStyle name="Обычный 2 33 43" xfId="2558"/>
    <cellStyle name="Обычный 2 33 44" xfId="2604"/>
    <cellStyle name="Обычный 2 33 45" xfId="2650"/>
    <cellStyle name="Обычный 2 33 46" xfId="2696"/>
    <cellStyle name="Обычный 2 33 47" xfId="2742"/>
    <cellStyle name="Обычный 2 33 48" xfId="2788"/>
    <cellStyle name="Обычный 2 33 49" xfId="2834"/>
    <cellStyle name="Обычный 2 33 5" xfId="903"/>
    <cellStyle name="Обычный 2 33 50" xfId="2880"/>
    <cellStyle name="Обычный 2 33 51" xfId="2926"/>
    <cellStyle name="Обычный 2 33 52" xfId="2972"/>
    <cellStyle name="Обычный 2 33 53" xfId="3018"/>
    <cellStyle name="Обычный 2 33 54" xfId="3064"/>
    <cellStyle name="Обычный 2 33 55" xfId="3110"/>
    <cellStyle name="Обычный 2 33 56" xfId="3156"/>
    <cellStyle name="Обычный 2 33 57" xfId="3202"/>
    <cellStyle name="Обычный 2 33 58" xfId="3248"/>
    <cellStyle name="Обычный 2 33 59" xfId="3295"/>
    <cellStyle name="Обычный 2 33 6" xfId="684"/>
    <cellStyle name="Обычный 2 33 60" xfId="3341"/>
    <cellStyle name="Обычный 2 33 61" xfId="3387"/>
    <cellStyle name="Обычный 2 33 62" xfId="3433"/>
    <cellStyle name="Обычный 2 33 63" xfId="3479"/>
    <cellStyle name="Обычный 2 33 64" xfId="3525"/>
    <cellStyle name="Обычный 2 33 65" xfId="3571"/>
    <cellStyle name="Обычный 2 33 66" xfId="3617"/>
    <cellStyle name="Обычный 2 33 67" xfId="3663"/>
    <cellStyle name="Обычный 2 33 68" xfId="3709"/>
    <cellStyle name="Обычный 2 33 69" xfId="3755"/>
    <cellStyle name="Обычный 2 33 7" xfId="949"/>
    <cellStyle name="Обычный 2 33 70" xfId="3801"/>
    <cellStyle name="Обычный 2 33 71" xfId="3847"/>
    <cellStyle name="Обычный 2 33 72" xfId="3893"/>
    <cellStyle name="Обычный 2 33 73" xfId="3939"/>
    <cellStyle name="Обычный 2 33 74" xfId="3985"/>
    <cellStyle name="Обычный 2 33 75" xfId="4031"/>
    <cellStyle name="Обычный 2 33 76" xfId="4077"/>
    <cellStyle name="Обычный 2 33 77" xfId="4123"/>
    <cellStyle name="Обычный 2 33 78" xfId="4169"/>
    <cellStyle name="Обычный 2 33 79" xfId="4215"/>
    <cellStyle name="Обычный 2 33 8" xfId="637"/>
    <cellStyle name="Обычный 2 33 80" xfId="4261"/>
    <cellStyle name="Обычный 2 33 81" xfId="4307"/>
    <cellStyle name="Обычный 2 33 82" xfId="4353"/>
    <cellStyle name="Обычный 2 33 83" xfId="4399"/>
    <cellStyle name="Обычный 2 33 84" xfId="4445"/>
    <cellStyle name="Обычный 2 33 85" xfId="4491"/>
    <cellStyle name="Обычный 2 33 86" xfId="4537"/>
    <cellStyle name="Обычный 2 33 87" xfId="4583"/>
    <cellStyle name="Обычный 2 33 88" xfId="4629"/>
    <cellStyle name="Обычный 2 33 89" xfId="4675"/>
    <cellStyle name="Обычный 2 33 9" xfId="993"/>
    <cellStyle name="Обычный 2 33 90" xfId="4721"/>
    <cellStyle name="Обычный 2 33 91" xfId="4767"/>
    <cellStyle name="Обычный 2 33 92" xfId="4813"/>
    <cellStyle name="Обычный 2 33 93" xfId="4859"/>
    <cellStyle name="Обычный 2 33 94" xfId="4905"/>
    <cellStyle name="Обычный 2 33 95" xfId="4951"/>
    <cellStyle name="Обычный 2 33 96" xfId="4997"/>
    <cellStyle name="Обычный 2 33 97" xfId="5043"/>
    <cellStyle name="Обычный 2 33 98" xfId="5089"/>
    <cellStyle name="Обычный 2 33 99" xfId="5135"/>
    <cellStyle name="Обычный 2 34" xfId="221"/>
    <cellStyle name="Обычный 2 34 10" xfId="1043"/>
    <cellStyle name="Обычный 2 34 100" xfId="5183"/>
    <cellStyle name="Обычный 2 34 101" xfId="5229"/>
    <cellStyle name="Обычный 2 34 102" xfId="5275"/>
    <cellStyle name="Обычный 2 34 103" xfId="5321"/>
    <cellStyle name="Обычный 2 34 104" xfId="5367"/>
    <cellStyle name="Обычный 2 34 105" xfId="5413"/>
    <cellStyle name="Обычный 2 34 106" xfId="5459"/>
    <cellStyle name="Обычный 2 34 107" xfId="5505"/>
    <cellStyle name="Обычный 2 34 108" xfId="5551"/>
    <cellStyle name="Обычный 2 34 109" xfId="5597"/>
    <cellStyle name="Обычный 2 34 11" xfId="1087"/>
    <cellStyle name="Обычный 2 34 110" xfId="5643"/>
    <cellStyle name="Обычный 2 34 111" xfId="5689"/>
    <cellStyle name="Обычный 2 34 112" xfId="5735"/>
    <cellStyle name="Обычный 2 34 113" xfId="5781"/>
    <cellStyle name="Обычный 2 34 114" xfId="5827"/>
    <cellStyle name="Обычный 2 34 115" xfId="5873"/>
    <cellStyle name="Обычный 2 34 116" xfId="5919"/>
    <cellStyle name="Обычный 2 34 117" xfId="5965"/>
    <cellStyle name="Обычный 2 34 118" xfId="6011"/>
    <cellStyle name="Обычный 2 34 119" xfId="6057"/>
    <cellStyle name="Обычный 2 34 12" xfId="1135"/>
    <cellStyle name="Обычный 2 34 120" xfId="6103"/>
    <cellStyle name="Обычный 2 34 121" xfId="6149"/>
    <cellStyle name="Обычный 2 34 122" xfId="6195"/>
    <cellStyle name="Обычный 2 34 123" xfId="6241"/>
    <cellStyle name="Обычный 2 34 124" xfId="6287"/>
    <cellStyle name="Обычный 2 34 125" xfId="6333"/>
    <cellStyle name="Обычный 2 34 126" xfId="6379"/>
    <cellStyle name="Обычный 2 34 127" xfId="6425"/>
    <cellStyle name="Обычный 2 34 128" xfId="6471"/>
    <cellStyle name="Обычный 2 34 129" xfId="6517"/>
    <cellStyle name="Обычный 2 34 13" xfId="1179"/>
    <cellStyle name="Обычный 2 34 130" xfId="6563"/>
    <cellStyle name="Обычный 2 34 131" xfId="6609"/>
    <cellStyle name="Обычный 2 34 132" xfId="6655"/>
    <cellStyle name="Обычный 2 34 133" xfId="6701"/>
    <cellStyle name="Обычный 2 34 134" xfId="6747"/>
    <cellStyle name="Обычный 2 34 135" xfId="6793"/>
    <cellStyle name="Обычный 2 34 136" xfId="6837"/>
    <cellStyle name="Обычный 2 34 137" xfId="6883"/>
    <cellStyle name="Обычный 2 34 138" xfId="6927"/>
    <cellStyle name="Обычный 2 34 139" xfId="6973"/>
    <cellStyle name="Обычный 2 34 14" xfId="1226"/>
    <cellStyle name="Обычный 2 34 140" xfId="7019"/>
    <cellStyle name="Обычный 2 34 141" xfId="7065"/>
    <cellStyle name="Обычный 2 34 142" xfId="7111"/>
    <cellStyle name="Обычный 2 34 143" xfId="7157"/>
    <cellStyle name="Обычный 2 34 144" xfId="7203"/>
    <cellStyle name="Обычный 2 34 145" xfId="7249"/>
    <cellStyle name="Обычный 2 34 146" xfId="7295"/>
    <cellStyle name="Обычный 2 34 147" xfId="7341"/>
    <cellStyle name="Обычный 2 34 148" xfId="7387"/>
    <cellStyle name="Обычный 2 34 149" xfId="7433"/>
    <cellStyle name="Обычный 2 34 15" xfId="1272"/>
    <cellStyle name="Обычный 2 34 150" xfId="7479"/>
    <cellStyle name="Обычный 2 34 151" xfId="7525"/>
    <cellStyle name="Обычный 2 34 152" xfId="7571"/>
    <cellStyle name="Обычный 2 34 153" xfId="7617"/>
    <cellStyle name="Обычный 2 34 154" xfId="7667"/>
    <cellStyle name="Обычный 2 34 155" xfId="7703"/>
    <cellStyle name="Обычный 2 34 156" xfId="7759"/>
    <cellStyle name="Обычный 2 34 157" xfId="7797"/>
    <cellStyle name="Обычный 2 34 158" xfId="7851"/>
    <cellStyle name="Обычный 2 34 159" xfId="7889"/>
    <cellStyle name="Обычный 2 34 16" xfId="1318"/>
    <cellStyle name="Обычный 2 34 160" xfId="7939"/>
    <cellStyle name="Обычный 2 34 161" xfId="7985"/>
    <cellStyle name="Обычный 2 34 162" xfId="8031"/>
    <cellStyle name="Обычный 2 34 163" xfId="8077"/>
    <cellStyle name="Обычный 2 34 164" xfId="8123"/>
    <cellStyle name="Обычный 2 34 165" xfId="8169"/>
    <cellStyle name="Обычный 2 34 166" xfId="8215"/>
    <cellStyle name="Обычный 2 34 167" xfId="8261"/>
    <cellStyle name="Обычный 2 34 168" xfId="8307"/>
    <cellStyle name="Обычный 2 34 169" xfId="8353"/>
    <cellStyle name="Обычный 2 34 17" xfId="1364"/>
    <cellStyle name="Обычный 2 34 170" xfId="8399"/>
    <cellStyle name="Обычный 2 34 171" xfId="8445"/>
    <cellStyle name="Обычный 2 34 172" xfId="8491"/>
    <cellStyle name="Обычный 2 34 173" xfId="8537"/>
    <cellStyle name="Обычный 2 34 174" xfId="8583"/>
    <cellStyle name="Обычный 2 34 175" xfId="8629"/>
    <cellStyle name="Обычный 2 34 176" xfId="8675"/>
    <cellStyle name="Обычный 2 34 177" xfId="8721"/>
    <cellStyle name="Обычный 2 34 178" xfId="8767"/>
    <cellStyle name="Обычный 2 34 179" xfId="8813"/>
    <cellStyle name="Обычный 2 34 18" xfId="1410"/>
    <cellStyle name="Обычный 2 34 180" xfId="8859"/>
    <cellStyle name="Обычный 2 34 181" xfId="8905"/>
    <cellStyle name="Обычный 2 34 182" xfId="8951"/>
    <cellStyle name="Обычный 2 34 183" xfId="8997"/>
    <cellStyle name="Обычный 2 34 184" xfId="9043"/>
    <cellStyle name="Обычный 2 34 185" xfId="9089"/>
    <cellStyle name="Обычный 2 34 186" xfId="9135"/>
    <cellStyle name="Обычный 2 34 187" xfId="9181"/>
    <cellStyle name="Обычный 2 34 188" xfId="9227"/>
    <cellStyle name="Обычный 2 34 189" xfId="9273"/>
    <cellStyle name="Обычный 2 34 19" xfId="1456"/>
    <cellStyle name="Обычный 2 34 190" xfId="9319"/>
    <cellStyle name="Обычный 2 34 191" xfId="9365"/>
    <cellStyle name="Обычный 2 34 192" xfId="9411"/>
    <cellStyle name="Обычный 2 34 193" xfId="9457"/>
    <cellStyle name="Обычный 2 34 194" xfId="9503"/>
    <cellStyle name="Обычный 2 34 195" xfId="9549"/>
    <cellStyle name="Обычный 2 34 196" xfId="9595"/>
    <cellStyle name="Обычный 2 34 197" xfId="9641"/>
    <cellStyle name="Обычный 2 34 198" xfId="9687"/>
    <cellStyle name="Обычный 2 34 199" xfId="9733"/>
    <cellStyle name="Обычный 2 34 2" xfId="488"/>
    <cellStyle name="Обычный 2 34 20" xfId="1502"/>
    <cellStyle name="Обычный 2 34 200" xfId="9779"/>
    <cellStyle name="Обычный 2 34 201" xfId="9825"/>
    <cellStyle name="Обычный 2 34 202" xfId="9871"/>
    <cellStyle name="Обычный 2 34 203" xfId="9917"/>
    <cellStyle name="Обычный 2 34 204" xfId="9963"/>
    <cellStyle name="Обычный 2 34 205" xfId="10009"/>
    <cellStyle name="Обычный 2 34 206" xfId="10055"/>
    <cellStyle name="Обычный 2 34 207" xfId="10101"/>
    <cellStyle name="Обычный 2 34 208" xfId="10147"/>
    <cellStyle name="Обычный 2 34 209" xfId="10193"/>
    <cellStyle name="Обычный 2 34 21" xfId="1548"/>
    <cellStyle name="Обычный 2 34 210" xfId="10239"/>
    <cellStyle name="Обычный 2 34 211" xfId="10285"/>
    <cellStyle name="Обычный 2 34 212" xfId="10331"/>
    <cellStyle name="Обычный 2 34 213" xfId="10377"/>
    <cellStyle name="Обычный 2 34 214" xfId="10423"/>
    <cellStyle name="Обычный 2 34 215" xfId="10469"/>
    <cellStyle name="Обычный 2 34 216" xfId="10515"/>
    <cellStyle name="Обычный 2 34 217" xfId="10561"/>
    <cellStyle name="Обычный 2 34 218" xfId="10607"/>
    <cellStyle name="Обычный 2 34 219" xfId="10653"/>
    <cellStyle name="Обычный 2 34 22" xfId="1594"/>
    <cellStyle name="Обычный 2 34 220" xfId="10699"/>
    <cellStyle name="Обычный 2 34 221" xfId="10745"/>
    <cellStyle name="Обычный 2 34 222" xfId="10791"/>
    <cellStyle name="Обычный 2 34 223" xfId="10837"/>
    <cellStyle name="Обычный 2 34 224" xfId="10883"/>
    <cellStyle name="Обычный 2 34 225" xfId="10929"/>
    <cellStyle name="Обычный 2 34 226" xfId="10975"/>
    <cellStyle name="Обычный 2 34 227" xfId="11021"/>
    <cellStyle name="Обычный 2 34 228" xfId="11067"/>
    <cellStyle name="Обычный 2 34 229" xfId="11111"/>
    <cellStyle name="Обычный 2 34 23" xfId="1640"/>
    <cellStyle name="Обычный 2 34 230" xfId="11155"/>
    <cellStyle name="Обычный 2 34 231" xfId="11199"/>
    <cellStyle name="Обычный 2 34 232" xfId="11242"/>
    <cellStyle name="Обычный 2 34 233" xfId="11285"/>
    <cellStyle name="Обычный 2 34 234" xfId="11328"/>
    <cellStyle name="Обычный 2 34 235" xfId="11371"/>
    <cellStyle name="Обычный 2 34 236" xfId="11414"/>
    <cellStyle name="Обычный 2 34 237" xfId="11456"/>
    <cellStyle name="Обычный 2 34 238" xfId="11497"/>
    <cellStyle name="Обычный 2 34 239" xfId="11538"/>
    <cellStyle name="Обычный 2 34 24" xfId="1686"/>
    <cellStyle name="Обычный 2 34 240" xfId="11579"/>
    <cellStyle name="Обычный 2 34 241" xfId="11619"/>
    <cellStyle name="Обычный 2 34 242" xfId="11658"/>
    <cellStyle name="Обычный 2 34 243" xfId="11697"/>
    <cellStyle name="Обычный 2 34 244" xfId="11736"/>
    <cellStyle name="Обычный 2 34 245" xfId="11774"/>
    <cellStyle name="Обычный 2 34 246" xfId="11811"/>
    <cellStyle name="Обычный 2 34 247" xfId="11847"/>
    <cellStyle name="Обычный 2 34 25" xfId="1732"/>
    <cellStyle name="Обычный 2 34 26" xfId="1778"/>
    <cellStyle name="Обычный 2 34 27" xfId="1824"/>
    <cellStyle name="Обычный 2 34 28" xfId="1870"/>
    <cellStyle name="Обычный 2 34 29" xfId="1916"/>
    <cellStyle name="Обычный 2 34 3" xfId="866"/>
    <cellStyle name="Обычный 2 34 30" xfId="1962"/>
    <cellStyle name="Обычный 2 34 31" xfId="2008"/>
    <cellStyle name="Обычный 2 34 32" xfId="2054"/>
    <cellStyle name="Обычный 2 34 33" xfId="2100"/>
    <cellStyle name="Обычный 2 34 34" xfId="2146"/>
    <cellStyle name="Обычный 2 34 35" xfId="2192"/>
    <cellStyle name="Обычный 2 34 36" xfId="2238"/>
    <cellStyle name="Обычный 2 34 37" xfId="2284"/>
    <cellStyle name="Обычный 2 34 38" xfId="2330"/>
    <cellStyle name="Обычный 2 34 39" xfId="2376"/>
    <cellStyle name="Обычный 2 34 4" xfId="725"/>
    <cellStyle name="Обычный 2 34 40" xfId="2422"/>
    <cellStyle name="Обычный 2 34 41" xfId="2468"/>
    <cellStyle name="Обычный 2 34 42" xfId="2514"/>
    <cellStyle name="Обычный 2 34 43" xfId="2560"/>
    <cellStyle name="Обычный 2 34 44" xfId="2606"/>
    <cellStyle name="Обычный 2 34 45" xfId="2652"/>
    <cellStyle name="Обычный 2 34 46" xfId="2698"/>
    <cellStyle name="Обычный 2 34 47" xfId="2744"/>
    <cellStyle name="Обычный 2 34 48" xfId="2790"/>
    <cellStyle name="Обычный 2 34 49" xfId="2836"/>
    <cellStyle name="Обычный 2 34 5" xfId="905"/>
    <cellStyle name="Обычный 2 34 50" xfId="2882"/>
    <cellStyle name="Обычный 2 34 51" xfId="2928"/>
    <cellStyle name="Обычный 2 34 52" xfId="2974"/>
    <cellStyle name="Обычный 2 34 53" xfId="3020"/>
    <cellStyle name="Обычный 2 34 54" xfId="3066"/>
    <cellStyle name="Обычный 2 34 55" xfId="3112"/>
    <cellStyle name="Обычный 2 34 56" xfId="3158"/>
    <cellStyle name="Обычный 2 34 57" xfId="3204"/>
    <cellStyle name="Обычный 2 34 58" xfId="3250"/>
    <cellStyle name="Обычный 2 34 59" xfId="3297"/>
    <cellStyle name="Обычный 2 34 6" xfId="682"/>
    <cellStyle name="Обычный 2 34 60" xfId="3343"/>
    <cellStyle name="Обычный 2 34 61" xfId="3389"/>
    <cellStyle name="Обычный 2 34 62" xfId="3435"/>
    <cellStyle name="Обычный 2 34 63" xfId="3481"/>
    <cellStyle name="Обычный 2 34 64" xfId="3527"/>
    <cellStyle name="Обычный 2 34 65" xfId="3573"/>
    <cellStyle name="Обычный 2 34 66" xfId="3619"/>
    <cellStyle name="Обычный 2 34 67" xfId="3665"/>
    <cellStyle name="Обычный 2 34 68" xfId="3711"/>
    <cellStyle name="Обычный 2 34 69" xfId="3757"/>
    <cellStyle name="Обычный 2 34 7" xfId="951"/>
    <cellStyle name="Обычный 2 34 70" xfId="3803"/>
    <cellStyle name="Обычный 2 34 71" xfId="3849"/>
    <cellStyle name="Обычный 2 34 72" xfId="3895"/>
    <cellStyle name="Обычный 2 34 73" xfId="3941"/>
    <cellStyle name="Обычный 2 34 74" xfId="3987"/>
    <cellStyle name="Обычный 2 34 75" xfId="4033"/>
    <cellStyle name="Обычный 2 34 76" xfId="4079"/>
    <cellStyle name="Обычный 2 34 77" xfId="4125"/>
    <cellStyle name="Обычный 2 34 78" xfId="4171"/>
    <cellStyle name="Обычный 2 34 79" xfId="4217"/>
    <cellStyle name="Обычный 2 34 8" xfId="636"/>
    <cellStyle name="Обычный 2 34 80" xfId="4263"/>
    <cellStyle name="Обычный 2 34 81" xfId="4309"/>
    <cellStyle name="Обычный 2 34 82" xfId="4355"/>
    <cellStyle name="Обычный 2 34 83" xfId="4401"/>
    <cellStyle name="Обычный 2 34 84" xfId="4447"/>
    <cellStyle name="Обычный 2 34 85" xfId="4493"/>
    <cellStyle name="Обычный 2 34 86" xfId="4539"/>
    <cellStyle name="Обычный 2 34 87" xfId="4585"/>
    <cellStyle name="Обычный 2 34 88" xfId="4631"/>
    <cellStyle name="Обычный 2 34 89" xfId="4677"/>
    <cellStyle name="Обычный 2 34 9" xfId="994"/>
    <cellStyle name="Обычный 2 34 90" xfId="4723"/>
    <cellStyle name="Обычный 2 34 91" xfId="4769"/>
    <cellStyle name="Обычный 2 34 92" xfId="4815"/>
    <cellStyle name="Обычный 2 34 93" xfId="4861"/>
    <cellStyle name="Обычный 2 34 94" xfId="4907"/>
    <cellStyle name="Обычный 2 34 95" xfId="4953"/>
    <cellStyle name="Обычный 2 34 96" xfId="4999"/>
    <cellStyle name="Обычный 2 34 97" xfId="5045"/>
    <cellStyle name="Обычный 2 34 98" xfId="5091"/>
    <cellStyle name="Обычный 2 34 99" xfId="5137"/>
    <cellStyle name="Обычный 2 35" xfId="222"/>
    <cellStyle name="Обычный 2 35 10" xfId="1044"/>
    <cellStyle name="Обычный 2 35 100" xfId="5184"/>
    <cellStyle name="Обычный 2 35 101" xfId="5230"/>
    <cellStyle name="Обычный 2 35 102" xfId="5276"/>
    <cellStyle name="Обычный 2 35 103" xfId="5322"/>
    <cellStyle name="Обычный 2 35 104" xfId="5368"/>
    <cellStyle name="Обычный 2 35 105" xfId="5414"/>
    <cellStyle name="Обычный 2 35 106" xfId="5460"/>
    <cellStyle name="Обычный 2 35 107" xfId="5506"/>
    <cellStyle name="Обычный 2 35 108" xfId="5552"/>
    <cellStyle name="Обычный 2 35 109" xfId="5598"/>
    <cellStyle name="Обычный 2 35 11" xfId="1088"/>
    <cellStyle name="Обычный 2 35 110" xfId="5644"/>
    <cellStyle name="Обычный 2 35 111" xfId="5690"/>
    <cellStyle name="Обычный 2 35 112" xfId="5736"/>
    <cellStyle name="Обычный 2 35 113" xfId="5782"/>
    <cellStyle name="Обычный 2 35 114" xfId="5828"/>
    <cellStyle name="Обычный 2 35 115" xfId="5874"/>
    <cellStyle name="Обычный 2 35 116" xfId="5920"/>
    <cellStyle name="Обычный 2 35 117" xfId="5966"/>
    <cellStyle name="Обычный 2 35 118" xfId="6012"/>
    <cellStyle name="Обычный 2 35 119" xfId="6058"/>
    <cellStyle name="Обычный 2 35 12" xfId="1136"/>
    <cellStyle name="Обычный 2 35 120" xfId="6104"/>
    <cellStyle name="Обычный 2 35 121" xfId="6150"/>
    <cellStyle name="Обычный 2 35 122" xfId="6196"/>
    <cellStyle name="Обычный 2 35 123" xfId="6242"/>
    <cellStyle name="Обычный 2 35 124" xfId="6288"/>
    <cellStyle name="Обычный 2 35 125" xfId="6334"/>
    <cellStyle name="Обычный 2 35 126" xfId="6380"/>
    <cellStyle name="Обычный 2 35 127" xfId="6426"/>
    <cellStyle name="Обычный 2 35 128" xfId="6472"/>
    <cellStyle name="Обычный 2 35 129" xfId="6518"/>
    <cellStyle name="Обычный 2 35 13" xfId="1180"/>
    <cellStyle name="Обычный 2 35 130" xfId="6564"/>
    <cellStyle name="Обычный 2 35 131" xfId="6610"/>
    <cellStyle name="Обычный 2 35 132" xfId="6656"/>
    <cellStyle name="Обычный 2 35 133" xfId="6702"/>
    <cellStyle name="Обычный 2 35 134" xfId="6748"/>
    <cellStyle name="Обычный 2 35 135" xfId="6794"/>
    <cellStyle name="Обычный 2 35 136" xfId="6838"/>
    <cellStyle name="Обычный 2 35 137" xfId="6884"/>
    <cellStyle name="Обычный 2 35 138" xfId="6928"/>
    <cellStyle name="Обычный 2 35 139" xfId="6974"/>
    <cellStyle name="Обычный 2 35 14" xfId="1227"/>
    <cellStyle name="Обычный 2 35 140" xfId="7020"/>
    <cellStyle name="Обычный 2 35 141" xfId="7066"/>
    <cellStyle name="Обычный 2 35 142" xfId="7112"/>
    <cellStyle name="Обычный 2 35 143" xfId="7158"/>
    <cellStyle name="Обычный 2 35 144" xfId="7204"/>
    <cellStyle name="Обычный 2 35 145" xfId="7250"/>
    <cellStyle name="Обычный 2 35 146" xfId="7296"/>
    <cellStyle name="Обычный 2 35 147" xfId="7342"/>
    <cellStyle name="Обычный 2 35 148" xfId="7388"/>
    <cellStyle name="Обычный 2 35 149" xfId="7434"/>
    <cellStyle name="Обычный 2 35 15" xfId="1273"/>
    <cellStyle name="Обычный 2 35 150" xfId="7480"/>
    <cellStyle name="Обычный 2 35 151" xfId="7526"/>
    <cellStyle name="Обычный 2 35 152" xfId="7572"/>
    <cellStyle name="Обычный 2 35 153" xfId="7618"/>
    <cellStyle name="Обычный 2 35 154" xfId="7668"/>
    <cellStyle name="Обычный 2 35 155" xfId="7704"/>
    <cellStyle name="Обычный 2 35 156" xfId="7760"/>
    <cellStyle name="Обычный 2 35 157" xfId="7798"/>
    <cellStyle name="Обычный 2 35 158" xfId="7852"/>
    <cellStyle name="Обычный 2 35 159" xfId="7890"/>
    <cellStyle name="Обычный 2 35 16" xfId="1319"/>
    <cellStyle name="Обычный 2 35 160" xfId="7940"/>
    <cellStyle name="Обычный 2 35 161" xfId="7986"/>
    <cellStyle name="Обычный 2 35 162" xfId="8032"/>
    <cellStyle name="Обычный 2 35 163" xfId="8078"/>
    <cellStyle name="Обычный 2 35 164" xfId="8124"/>
    <cellStyle name="Обычный 2 35 165" xfId="8170"/>
    <cellStyle name="Обычный 2 35 166" xfId="8216"/>
    <cellStyle name="Обычный 2 35 167" xfId="8262"/>
    <cellStyle name="Обычный 2 35 168" xfId="8308"/>
    <cellStyle name="Обычный 2 35 169" xfId="8354"/>
    <cellStyle name="Обычный 2 35 17" xfId="1365"/>
    <cellStyle name="Обычный 2 35 170" xfId="8400"/>
    <cellStyle name="Обычный 2 35 171" xfId="8446"/>
    <cellStyle name="Обычный 2 35 172" xfId="8492"/>
    <cellStyle name="Обычный 2 35 173" xfId="8538"/>
    <cellStyle name="Обычный 2 35 174" xfId="8584"/>
    <cellStyle name="Обычный 2 35 175" xfId="8630"/>
    <cellStyle name="Обычный 2 35 176" xfId="8676"/>
    <cellStyle name="Обычный 2 35 177" xfId="8722"/>
    <cellStyle name="Обычный 2 35 178" xfId="8768"/>
    <cellStyle name="Обычный 2 35 179" xfId="8814"/>
    <cellStyle name="Обычный 2 35 18" xfId="1411"/>
    <cellStyle name="Обычный 2 35 180" xfId="8860"/>
    <cellStyle name="Обычный 2 35 181" xfId="8906"/>
    <cellStyle name="Обычный 2 35 182" xfId="8952"/>
    <cellStyle name="Обычный 2 35 183" xfId="8998"/>
    <cellStyle name="Обычный 2 35 184" xfId="9044"/>
    <cellStyle name="Обычный 2 35 185" xfId="9090"/>
    <cellStyle name="Обычный 2 35 186" xfId="9136"/>
    <cellStyle name="Обычный 2 35 187" xfId="9182"/>
    <cellStyle name="Обычный 2 35 188" xfId="9228"/>
    <cellStyle name="Обычный 2 35 189" xfId="9274"/>
    <cellStyle name="Обычный 2 35 19" xfId="1457"/>
    <cellStyle name="Обычный 2 35 190" xfId="9320"/>
    <cellStyle name="Обычный 2 35 191" xfId="9366"/>
    <cellStyle name="Обычный 2 35 192" xfId="9412"/>
    <cellStyle name="Обычный 2 35 193" xfId="9458"/>
    <cellStyle name="Обычный 2 35 194" xfId="9504"/>
    <cellStyle name="Обычный 2 35 195" xfId="9550"/>
    <cellStyle name="Обычный 2 35 196" xfId="9596"/>
    <cellStyle name="Обычный 2 35 197" xfId="9642"/>
    <cellStyle name="Обычный 2 35 198" xfId="9688"/>
    <cellStyle name="Обычный 2 35 199" xfId="9734"/>
    <cellStyle name="Обычный 2 35 2" xfId="489"/>
    <cellStyle name="Обычный 2 35 20" xfId="1503"/>
    <cellStyle name="Обычный 2 35 200" xfId="9780"/>
    <cellStyle name="Обычный 2 35 201" xfId="9826"/>
    <cellStyle name="Обычный 2 35 202" xfId="9872"/>
    <cellStyle name="Обычный 2 35 203" xfId="9918"/>
    <cellStyle name="Обычный 2 35 204" xfId="9964"/>
    <cellStyle name="Обычный 2 35 205" xfId="10010"/>
    <cellStyle name="Обычный 2 35 206" xfId="10056"/>
    <cellStyle name="Обычный 2 35 207" xfId="10102"/>
    <cellStyle name="Обычный 2 35 208" xfId="10148"/>
    <cellStyle name="Обычный 2 35 209" xfId="10194"/>
    <cellStyle name="Обычный 2 35 21" xfId="1549"/>
    <cellStyle name="Обычный 2 35 210" xfId="10240"/>
    <cellStyle name="Обычный 2 35 211" xfId="10286"/>
    <cellStyle name="Обычный 2 35 212" xfId="10332"/>
    <cellStyle name="Обычный 2 35 213" xfId="10378"/>
    <cellStyle name="Обычный 2 35 214" xfId="10424"/>
    <cellStyle name="Обычный 2 35 215" xfId="10470"/>
    <cellStyle name="Обычный 2 35 216" xfId="10516"/>
    <cellStyle name="Обычный 2 35 217" xfId="10562"/>
    <cellStyle name="Обычный 2 35 218" xfId="10608"/>
    <cellStyle name="Обычный 2 35 219" xfId="10654"/>
    <cellStyle name="Обычный 2 35 22" xfId="1595"/>
    <cellStyle name="Обычный 2 35 220" xfId="10700"/>
    <cellStyle name="Обычный 2 35 221" xfId="10746"/>
    <cellStyle name="Обычный 2 35 222" xfId="10792"/>
    <cellStyle name="Обычный 2 35 223" xfId="10838"/>
    <cellStyle name="Обычный 2 35 224" xfId="10884"/>
    <cellStyle name="Обычный 2 35 225" xfId="10930"/>
    <cellStyle name="Обычный 2 35 226" xfId="10976"/>
    <cellStyle name="Обычный 2 35 227" xfId="11022"/>
    <cellStyle name="Обычный 2 35 228" xfId="11068"/>
    <cellStyle name="Обычный 2 35 229" xfId="11112"/>
    <cellStyle name="Обычный 2 35 23" xfId="1641"/>
    <cellStyle name="Обычный 2 35 230" xfId="11156"/>
    <cellStyle name="Обычный 2 35 231" xfId="11200"/>
    <cellStyle name="Обычный 2 35 232" xfId="11243"/>
    <cellStyle name="Обычный 2 35 233" xfId="11286"/>
    <cellStyle name="Обычный 2 35 234" xfId="11329"/>
    <cellStyle name="Обычный 2 35 235" xfId="11372"/>
    <cellStyle name="Обычный 2 35 236" xfId="11415"/>
    <cellStyle name="Обычный 2 35 237" xfId="11457"/>
    <cellStyle name="Обычный 2 35 238" xfId="11498"/>
    <cellStyle name="Обычный 2 35 239" xfId="11539"/>
    <cellStyle name="Обычный 2 35 24" xfId="1687"/>
    <cellStyle name="Обычный 2 35 240" xfId="11580"/>
    <cellStyle name="Обычный 2 35 241" xfId="11620"/>
    <cellStyle name="Обычный 2 35 242" xfId="11659"/>
    <cellStyle name="Обычный 2 35 243" xfId="11698"/>
    <cellStyle name="Обычный 2 35 244" xfId="11737"/>
    <cellStyle name="Обычный 2 35 245" xfId="11775"/>
    <cellStyle name="Обычный 2 35 246" xfId="11812"/>
    <cellStyle name="Обычный 2 35 247" xfId="11848"/>
    <cellStyle name="Обычный 2 35 25" xfId="1733"/>
    <cellStyle name="Обычный 2 35 26" xfId="1779"/>
    <cellStyle name="Обычный 2 35 27" xfId="1825"/>
    <cellStyle name="Обычный 2 35 28" xfId="1871"/>
    <cellStyle name="Обычный 2 35 29" xfId="1917"/>
    <cellStyle name="Обычный 2 35 3" xfId="867"/>
    <cellStyle name="Обычный 2 35 30" xfId="1963"/>
    <cellStyle name="Обычный 2 35 31" xfId="2009"/>
    <cellStyle name="Обычный 2 35 32" xfId="2055"/>
    <cellStyle name="Обычный 2 35 33" xfId="2101"/>
    <cellStyle name="Обычный 2 35 34" xfId="2147"/>
    <cellStyle name="Обычный 2 35 35" xfId="2193"/>
    <cellStyle name="Обычный 2 35 36" xfId="2239"/>
    <cellStyle name="Обычный 2 35 37" xfId="2285"/>
    <cellStyle name="Обычный 2 35 38" xfId="2331"/>
    <cellStyle name="Обычный 2 35 39" xfId="2377"/>
    <cellStyle name="Обычный 2 35 4" xfId="724"/>
    <cellStyle name="Обычный 2 35 40" xfId="2423"/>
    <cellStyle name="Обычный 2 35 41" xfId="2469"/>
    <cellStyle name="Обычный 2 35 42" xfId="2515"/>
    <cellStyle name="Обычный 2 35 43" xfId="2561"/>
    <cellStyle name="Обычный 2 35 44" xfId="2607"/>
    <cellStyle name="Обычный 2 35 45" xfId="2653"/>
    <cellStyle name="Обычный 2 35 46" xfId="2699"/>
    <cellStyle name="Обычный 2 35 47" xfId="2745"/>
    <cellStyle name="Обычный 2 35 48" xfId="2791"/>
    <cellStyle name="Обычный 2 35 49" xfId="2837"/>
    <cellStyle name="Обычный 2 35 5" xfId="906"/>
    <cellStyle name="Обычный 2 35 50" xfId="2883"/>
    <cellStyle name="Обычный 2 35 51" xfId="2929"/>
    <cellStyle name="Обычный 2 35 52" xfId="2975"/>
    <cellStyle name="Обычный 2 35 53" xfId="3021"/>
    <cellStyle name="Обычный 2 35 54" xfId="3067"/>
    <cellStyle name="Обычный 2 35 55" xfId="3113"/>
    <cellStyle name="Обычный 2 35 56" xfId="3159"/>
    <cellStyle name="Обычный 2 35 57" xfId="3205"/>
    <cellStyle name="Обычный 2 35 58" xfId="3251"/>
    <cellStyle name="Обычный 2 35 59" xfId="3298"/>
    <cellStyle name="Обычный 2 35 6" xfId="681"/>
    <cellStyle name="Обычный 2 35 60" xfId="3344"/>
    <cellStyle name="Обычный 2 35 61" xfId="3390"/>
    <cellStyle name="Обычный 2 35 62" xfId="3436"/>
    <cellStyle name="Обычный 2 35 63" xfId="3482"/>
    <cellStyle name="Обычный 2 35 64" xfId="3528"/>
    <cellStyle name="Обычный 2 35 65" xfId="3574"/>
    <cellStyle name="Обычный 2 35 66" xfId="3620"/>
    <cellStyle name="Обычный 2 35 67" xfId="3666"/>
    <cellStyle name="Обычный 2 35 68" xfId="3712"/>
    <cellStyle name="Обычный 2 35 69" xfId="3758"/>
    <cellStyle name="Обычный 2 35 7" xfId="952"/>
    <cellStyle name="Обычный 2 35 70" xfId="3804"/>
    <cellStyle name="Обычный 2 35 71" xfId="3850"/>
    <cellStyle name="Обычный 2 35 72" xfId="3896"/>
    <cellStyle name="Обычный 2 35 73" xfId="3942"/>
    <cellStyle name="Обычный 2 35 74" xfId="3988"/>
    <cellStyle name="Обычный 2 35 75" xfId="4034"/>
    <cellStyle name="Обычный 2 35 76" xfId="4080"/>
    <cellStyle name="Обычный 2 35 77" xfId="4126"/>
    <cellStyle name="Обычный 2 35 78" xfId="4172"/>
    <cellStyle name="Обычный 2 35 79" xfId="4218"/>
    <cellStyle name="Обычный 2 35 8" xfId="635"/>
    <cellStyle name="Обычный 2 35 80" xfId="4264"/>
    <cellStyle name="Обычный 2 35 81" xfId="4310"/>
    <cellStyle name="Обычный 2 35 82" xfId="4356"/>
    <cellStyle name="Обычный 2 35 83" xfId="4402"/>
    <cellStyle name="Обычный 2 35 84" xfId="4448"/>
    <cellStyle name="Обычный 2 35 85" xfId="4494"/>
    <cellStyle name="Обычный 2 35 86" xfId="4540"/>
    <cellStyle name="Обычный 2 35 87" xfId="4586"/>
    <cellStyle name="Обычный 2 35 88" xfId="4632"/>
    <cellStyle name="Обычный 2 35 89" xfId="4678"/>
    <cellStyle name="Обычный 2 35 9" xfId="996"/>
    <cellStyle name="Обычный 2 35 90" xfId="4724"/>
    <cellStyle name="Обычный 2 35 91" xfId="4770"/>
    <cellStyle name="Обычный 2 35 92" xfId="4816"/>
    <cellStyle name="Обычный 2 35 93" xfId="4862"/>
    <cellStyle name="Обычный 2 35 94" xfId="4908"/>
    <cellStyle name="Обычный 2 35 95" xfId="4954"/>
    <cellStyle name="Обычный 2 35 96" xfId="5000"/>
    <cellStyle name="Обычный 2 35 97" xfId="5046"/>
    <cellStyle name="Обычный 2 35 98" xfId="5092"/>
    <cellStyle name="Обычный 2 35 99" xfId="5138"/>
    <cellStyle name="Обычный 2 36" xfId="223"/>
    <cellStyle name="Обычный 2 36 10" xfId="1045"/>
    <cellStyle name="Обычный 2 36 100" xfId="5185"/>
    <cellStyle name="Обычный 2 36 101" xfId="5231"/>
    <cellStyle name="Обычный 2 36 102" xfId="5277"/>
    <cellStyle name="Обычный 2 36 103" xfId="5323"/>
    <cellStyle name="Обычный 2 36 104" xfId="5369"/>
    <cellStyle name="Обычный 2 36 105" xfId="5415"/>
    <cellStyle name="Обычный 2 36 106" xfId="5461"/>
    <cellStyle name="Обычный 2 36 107" xfId="5507"/>
    <cellStyle name="Обычный 2 36 108" xfId="5553"/>
    <cellStyle name="Обычный 2 36 109" xfId="5599"/>
    <cellStyle name="Обычный 2 36 11" xfId="1089"/>
    <cellStyle name="Обычный 2 36 110" xfId="5645"/>
    <cellStyle name="Обычный 2 36 111" xfId="5691"/>
    <cellStyle name="Обычный 2 36 112" xfId="5737"/>
    <cellStyle name="Обычный 2 36 113" xfId="5783"/>
    <cellStyle name="Обычный 2 36 114" xfId="5829"/>
    <cellStyle name="Обычный 2 36 115" xfId="5875"/>
    <cellStyle name="Обычный 2 36 116" xfId="5921"/>
    <cellStyle name="Обычный 2 36 117" xfId="5967"/>
    <cellStyle name="Обычный 2 36 118" xfId="6013"/>
    <cellStyle name="Обычный 2 36 119" xfId="6059"/>
    <cellStyle name="Обычный 2 36 12" xfId="1137"/>
    <cellStyle name="Обычный 2 36 120" xfId="6105"/>
    <cellStyle name="Обычный 2 36 121" xfId="6151"/>
    <cellStyle name="Обычный 2 36 122" xfId="6197"/>
    <cellStyle name="Обычный 2 36 123" xfId="6243"/>
    <cellStyle name="Обычный 2 36 124" xfId="6289"/>
    <cellStyle name="Обычный 2 36 125" xfId="6335"/>
    <cellStyle name="Обычный 2 36 126" xfId="6381"/>
    <cellStyle name="Обычный 2 36 127" xfId="6427"/>
    <cellStyle name="Обычный 2 36 128" xfId="6473"/>
    <cellStyle name="Обычный 2 36 129" xfId="6519"/>
    <cellStyle name="Обычный 2 36 13" xfId="1181"/>
    <cellStyle name="Обычный 2 36 130" xfId="6565"/>
    <cellStyle name="Обычный 2 36 131" xfId="6611"/>
    <cellStyle name="Обычный 2 36 132" xfId="6657"/>
    <cellStyle name="Обычный 2 36 133" xfId="6703"/>
    <cellStyle name="Обычный 2 36 134" xfId="6749"/>
    <cellStyle name="Обычный 2 36 135" xfId="6795"/>
    <cellStyle name="Обычный 2 36 136" xfId="6839"/>
    <cellStyle name="Обычный 2 36 137" xfId="6885"/>
    <cellStyle name="Обычный 2 36 138" xfId="6929"/>
    <cellStyle name="Обычный 2 36 139" xfId="6975"/>
    <cellStyle name="Обычный 2 36 14" xfId="1228"/>
    <cellStyle name="Обычный 2 36 140" xfId="7021"/>
    <cellStyle name="Обычный 2 36 141" xfId="7067"/>
    <cellStyle name="Обычный 2 36 142" xfId="7113"/>
    <cellStyle name="Обычный 2 36 143" xfId="7159"/>
    <cellStyle name="Обычный 2 36 144" xfId="7205"/>
    <cellStyle name="Обычный 2 36 145" xfId="7251"/>
    <cellStyle name="Обычный 2 36 146" xfId="7297"/>
    <cellStyle name="Обычный 2 36 147" xfId="7343"/>
    <cellStyle name="Обычный 2 36 148" xfId="7389"/>
    <cellStyle name="Обычный 2 36 149" xfId="7435"/>
    <cellStyle name="Обычный 2 36 15" xfId="1274"/>
    <cellStyle name="Обычный 2 36 150" xfId="7481"/>
    <cellStyle name="Обычный 2 36 151" xfId="7527"/>
    <cellStyle name="Обычный 2 36 152" xfId="7573"/>
    <cellStyle name="Обычный 2 36 153" xfId="7619"/>
    <cellStyle name="Обычный 2 36 154" xfId="7670"/>
    <cellStyle name="Обычный 2 36 155" xfId="7706"/>
    <cellStyle name="Обычный 2 36 156" xfId="7761"/>
    <cellStyle name="Обычный 2 36 157" xfId="7799"/>
    <cellStyle name="Обычный 2 36 158" xfId="7853"/>
    <cellStyle name="Обычный 2 36 159" xfId="7891"/>
    <cellStyle name="Обычный 2 36 16" xfId="1320"/>
    <cellStyle name="Обычный 2 36 160" xfId="7941"/>
    <cellStyle name="Обычный 2 36 161" xfId="7987"/>
    <cellStyle name="Обычный 2 36 162" xfId="8033"/>
    <cellStyle name="Обычный 2 36 163" xfId="8079"/>
    <cellStyle name="Обычный 2 36 164" xfId="8125"/>
    <cellStyle name="Обычный 2 36 165" xfId="8171"/>
    <cellStyle name="Обычный 2 36 166" xfId="8217"/>
    <cellStyle name="Обычный 2 36 167" xfId="8263"/>
    <cellStyle name="Обычный 2 36 168" xfId="8309"/>
    <cellStyle name="Обычный 2 36 169" xfId="8355"/>
    <cellStyle name="Обычный 2 36 17" xfId="1366"/>
    <cellStyle name="Обычный 2 36 170" xfId="8401"/>
    <cellStyle name="Обычный 2 36 171" xfId="8447"/>
    <cellStyle name="Обычный 2 36 172" xfId="8493"/>
    <cellStyle name="Обычный 2 36 173" xfId="8539"/>
    <cellStyle name="Обычный 2 36 174" xfId="8585"/>
    <cellStyle name="Обычный 2 36 175" xfId="8631"/>
    <cellStyle name="Обычный 2 36 176" xfId="8677"/>
    <cellStyle name="Обычный 2 36 177" xfId="8723"/>
    <cellStyle name="Обычный 2 36 178" xfId="8769"/>
    <cellStyle name="Обычный 2 36 179" xfId="8815"/>
    <cellStyle name="Обычный 2 36 18" xfId="1412"/>
    <cellStyle name="Обычный 2 36 180" xfId="8861"/>
    <cellStyle name="Обычный 2 36 181" xfId="8907"/>
    <cellStyle name="Обычный 2 36 182" xfId="8953"/>
    <cellStyle name="Обычный 2 36 183" xfId="8999"/>
    <cellStyle name="Обычный 2 36 184" xfId="9045"/>
    <cellStyle name="Обычный 2 36 185" xfId="9091"/>
    <cellStyle name="Обычный 2 36 186" xfId="9137"/>
    <cellStyle name="Обычный 2 36 187" xfId="9183"/>
    <cellStyle name="Обычный 2 36 188" xfId="9229"/>
    <cellStyle name="Обычный 2 36 189" xfId="9275"/>
    <cellStyle name="Обычный 2 36 19" xfId="1458"/>
    <cellStyle name="Обычный 2 36 190" xfId="9321"/>
    <cellStyle name="Обычный 2 36 191" xfId="9367"/>
    <cellStyle name="Обычный 2 36 192" xfId="9413"/>
    <cellStyle name="Обычный 2 36 193" xfId="9459"/>
    <cellStyle name="Обычный 2 36 194" xfId="9505"/>
    <cellStyle name="Обычный 2 36 195" xfId="9551"/>
    <cellStyle name="Обычный 2 36 196" xfId="9597"/>
    <cellStyle name="Обычный 2 36 197" xfId="9643"/>
    <cellStyle name="Обычный 2 36 198" xfId="9689"/>
    <cellStyle name="Обычный 2 36 199" xfId="9735"/>
    <cellStyle name="Обычный 2 36 2" xfId="490"/>
    <cellStyle name="Обычный 2 36 20" xfId="1504"/>
    <cellStyle name="Обычный 2 36 200" xfId="9781"/>
    <cellStyle name="Обычный 2 36 201" xfId="9827"/>
    <cellStyle name="Обычный 2 36 202" xfId="9873"/>
    <cellStyle name="Обычный 2 36 203" xfId="9919"/>
    <cellStyle name="Обычный 2 36 204" xfId="9965"/>
    <cellStyle name="Обычный 2 36 205" xfId="10011"/>
    <cellStyle name="Обычный 2 36 206" xfId="10057"/>
    <cellStyle name="Обычный 2 36 207" xfId="10103"/>
    <cellStyle name="Обычный 2 36 208" xfId="10149"/>
    <cellStyle name="Обычный 2 36 209" xfId="10195"/>
    <cellStyle name="Обычный 2 36 21" xfId="1550"/>
    <cellStyle name="Обычный 2 36 210" xfId="10241"/>
    <cellStyle name="Обычный 2 36 211" xfId="10287"/>
    <cellStyle name="Обычный 2 36 212" xfId="10333"/>
    <cellStyle name="Обычный 2 36 213" xfId="10379"/>
    <cellStyle name="Обычный 2 36 214" xfId="10425"/>
    <cellStyle name="Обычный 2 36 215" xfId="10471"/>
    <cellStyle name="Обычный 2 36 216" xfId="10517"/>
    <cellStyle name="Обычный 2 36 217" xfId="10563"/>
    <cellStyle name="Обычный 2 36 218" xfId="10609"/>
    <cellStyle name="Обычный 2 36 219" xfId="10655"/>
    <cellStyle name="Обычный 2 36 22" xfId="1596"/>
    <cellStyle name="Обычный 2 36 220" xfId="10701"/>
    <cellStyle name="Обычный 2 36 221" xfId="10747"/>
    <cellStyle name="Обычный 2 36 222" xfId="10793"/>
    <cellStyle name="Обычный 2 36 223" xfId="10839"/>
    <cellStyle name="Обычный 2 36 224" xfId="10885"/>
    <cellStyle name="Обычный 2 36 225" xfId="10931"/>
    <cellStyle name="Обычный 2 36 226" xfId="10977"/>
    <cellStyle name="Обычный 2 36 227" xfId="11023"/>
    <cellStyle name="Обычный 2 36 228" xfId="11069"/>
    <cellStyle name="Обычный 2 36 229" xfId="11113"/>
    <cellStyle name="Обычный 2 36 23" xfId="1642"/>
    <cellStyle name="Обычный 2 36 230" xfId="11157"/>
    <cellStyle name="Обычный 2 36 231" xfId="11201"/>
    <cellStyle name="Обычный 2 36 232" xfId="11244"/>
    <cellStyle name="Обычный 2 36 233" xfId="11287"/>
    <cellStyle name="Обычный 2 36 234" xfId="11330"/>
    <cellStyle name="Обычный 2 36 235" xfId="11373"/>
    <cellStyle name="Обычный 2 36 236" xfId="11416"/>
    <cellStyle name="Обычный 2 36 237" xfId="11458"/>
    <cellStyle name="Обычный 2 36 238" xfId="11499"/>
    <cellStyle name="Обычный 2 36 239" xfId="11540"/>
    <cellStyle name="Обычный 2 36 24" xfId="1688"/>
    <cellStyle name="Обычный 2 36 240" xfId="11581"/>
    <cellStyle name="Обычный 2 36 241" xfId="11621"/>
    <cellStyle name="Обычный 2 36 242" xfId="11660"/>
    <cellStyle name="Обычный 2 36 243" xfId="11699"/>
    <cellStyle name="Обычный 2 36 244" xfId="11738"/>
    <cellStyle name="Обычный 2 36 245" xfId="11776"/>
    <cellStyle name="Обычный 2 36 246" xfId="11813"/>
    <cellStyle name="Обычный 2 36 247" xfId="11849"/>
    <cellStyle name="Обычный 2 36 25" xfId="1734"/>
    <cellStyle name="Обычный 2 36 26" xfId="1780"/>
    <cellStyle name="Обычный 2 36 27" xfId="1826"/>
    <cellStyle name="Обычный 2 36 28" xfId="1872"/>
    <cellStyle name="Обычный 2 36 29" xfId="1918"/>
    <cellStyle name="Обычный 2 36 3" xfId="868"/>
    <cellStyle name="Обычный 2 36 30" xfId="1964"/>
    <cellStyle name="Обычный 2 36 31" xfId="2010"/>
    <cellStyle name="Обычный 2 36 32" xfId="2056"/>
    <cellStyle name="Обычный 2 36 33" xfId="2102"/>
    <cellStyle name="Обычный 2 36 34" xfId="2148"/>
    <cellStyle name="Обычный 2 36 35" xfId="2194"/>
    <cellStyle name="Обычный 2 36 36" xfId="2240"/>
    <cellStyle name="Обычный 2 36 37" xfId="2286"/>
    <cellStyle name="Обычный 2 36 38" xfId="2332"/>
    <cellStyle name="Обычный 2 36 39" xfId="2378"/>
    <cellStyle name="Обычный 2 36 4" xfId="723"/>
    <cellStyle name="Обычный 2 36 40" xfId="2424"/>
    <cellStyle name="Обычный 2 36 41" xfId="2470"/>
    <cellStyle name="Обычный 2 36 42" xfId="2516"/>
    <cellStyle name="Обычный 2 36 43" xfId="2562"/>
    <cellStyle name="Обычный 2 36 44" xfId="2608"/>
    <cellStyle name="Обычный 2 36 45" xfId="2654"/>
    <cellStyle name="Обычный 2 36 46" xfId="2700"/>
    <cellStyle name="Обычный 2 36 47" xfId="2746"/>
    <cellStyle name="Обычный 2 36 48" xfId="2792"/>
    <cellStyle name="Обычный 2 36 49" xfId="2838"/>
    <cellStyle name="Обычный 2 36 5" xfId="907"/>
    <cellStyle name="Обычный 2 36 50" xfId="2884"/>
    <cellStyle name="Обычный 2 36 51" xfId="2930"/>
    <cellStyle name="Обычный 2 36 52" xfId="2976"/>
    <cellStyle name="Обычный 2 36 53" xfId="3022"/>
    <cellStyle name="Обычный 2 36 54" xfId="3068"/>
    <cellStyle name="Обычный 2 36 55" xfId="3114"/>
    <cellStyle name="Обычный 2 36 56" xfId="3160"/>
    <cellStyle name="Обычный 2 36 57" xfId="3206"/>
    <cellStyle name="Обычный 2 36 58" xfId="3252"/>
    <cellStyle name="Обычный 2 36 59" xfId="3299"/>
    <cellStyle name="Обычный 2 36 6" xfId="680"/>
    <cellStyle name="Обычный 2 36 60" xfId="3345"/>
    <cellStyle name="Обычный 2 36 61" xfId="3391"/>
    <cellStyle name="Обычный 2 36 62" xfId="3437"/>
    <cellStyle name="Обычный 2 36 63" xfId="3483"/>
    <cellStyle name="Обычный 2 36 64" xfId="3529"/>
    <cellStyle name="Обычный 2 36 65" xfId="3575"/>
    <cellStyle name="Обычный 2 36 66" xfId="3621"/>
    <cellStyle name="Обычный 2 36 67" xfId="3667"/>
    <cellStyle name="Обычный 2 36 68" xfId="3713"/>
    <cellStyle name="Обычный 2 36 69" xfId="3759"/>
    <cellStyle name="Обычный 2 36 7" xfId="953"/>
    <cellStyle name="Обычный 2 36 70" xfId="3805"/>
    <cellStyle name="Обычный 2 36 71" xfId="3851"/>
    <cellStyle name="Обычный 2 36 72" xfId="3897"/>
    <cellStyle name="Обычный 2 36 73" xfId="3943"/>
    <cellStyle name="Обычный 2 36 74" xfId="3989"/>
    <cellStyle name="Обычный 2 36 75" xfId="4035"/>
    <cellStyle name="Обычный 2 36 76" xfId="4081"/>
    <cellStyle name="Обычный 2 36 77" xfId="4127"/>
    <cellStyle name="Обычный 2 36 78" xfId="4173"/>
    <cellStyle name="Обычный 2 36 79" xfId="4219"/>
    <cellStyle name="Обычный 2 36 8" xfId="634"/>
    <cellStyle name="Обычный 2 36 80" xfId="4265"/>
    <cellStyle name="Обычный 2 36 81" xfId="4311"/>
    <cellStyle name="Обычный 2 36 82" xfId="4357"/>
    <cellStyle name="Обычный 2 36 83" xfId="4403"/>
    <cellStyle name="Обычный 2 36 84" xfId="4449"/>
    <cellStyle name="Обычный 2 36 85" xfId="4495"/>
    <cellStyle name="Обычный 2 36 86" xfId="4541"/>
    <cellStyle name="Обычный 2 36 87" xfId="4587"/>
    <cellStyle name="Обычный 2 36 88" xfId="4633"/>
    <cellStyle name="Обычный 2 36 89" xfId="4679"/>
    <cellStyle name="Обычный 2 36 9" xfId="997"/>
    <cellStyle name="Обычный 2 36 90" xfId="4725"/>
    <cellStyle name="Обычный 2 36 91" xfId="4771"/>
    <cellStyle name="Обычный 2 36 92" xfId="4817"/>
    <cellStyle name="Обычный 2 36 93" xfId="4863"/>
    <cellStyle name="Обычный 2 36 94" xfId="4909"/>
    <cellStyle name="Обычный 2 36 95" xfId="4955"/>
    <cellStyle name="Обычный 2 36 96" xfId="5001"/>
    <cellStyle name="Обычный 2 36 97" xfId="5047"/>
    <cellStyle name="Обычный 2 36 98" xfId="5093"/>
    <cellStyle name="Обычный 2 36 99" xfId="5139"/>
    <cellStyle name="Обычный 2 37" xfId="224"/>
    <cellStyle name="Обычный 2 37 10" xfId="1046"/>
    <cellStyle name="Обычный 2 37 100" xfId="5186"/>
    <cellStyle name="Обычный 2 37 101" xfId="5232"/>
    <cellStyle name="Обычный 2 37 102" xfId="5278"/>
    <cellStyle name="Обычный 2 37 103" xfId="5324"/>
    <cellStyle name="Обычный 2 37 104" xfId="5370"/>
    <cellStyle name="Обычный 2 37 105" xfId="5416"/>
    <cellStyle name="Обычный 2 37 106" xfId="5462"/>
    <cellStyle name="Обычный 2 37 107" xfId="5508"/>
    <cellStyle name="Обычный 2 37 108" xfId="5554"/>
    <cellStyle name="Обычный 2 37 109" xfId="5600"/>
    <cellStyle name="Обычный 2 37 11" xfId="1090"/>
    <cellStyle name="Обычный 2 37 110" xfId="5646"/>
    <cellStyle name="Обычный 2 37 111" xfId="5692"/>
    <cellStyle name="Обычный 2 37 112" xfId="5738"/>
    <cellStyle name="Обычный 2 37 113" xfId="5784"/>
    <cellStyle name="Обычный 2 37 114" xfId="5830"/>
    <cellStyle name="Обычный 2 37 115" xfId="5876"/>
    <cellStyle name="Обычный 2 37 116" xfId="5922"/>
    <cellStyle name="Обычный 2 37 117" xfId="5968"/>
    <cellStyle name="Обычный 2 37 118" xfId="6014"/>
    <cellStyle name="Обычный 2 37 119" xfId="6060"/>
    <cellStyle name="Обычный 2 37 12" xfId="1138"/>
    <cellStyle name="Обычный 2 37 120" xfId="6106"/>
    <cellStyle name="Обычный 2 37 121" xfId="6152"/>
    <cellStyle name="Обычный 2 37 122" xfId="6198"/>
    <cellStyle name="Обычный 2 37 123" xfId="6244"/>
    <cellStyle name="Обычный 2 37 124" xfId="6290"/>
    <cellStyle name="Обычный 2 37 125" xfId="6336"/>
    <cellStyle name="Обычный 2 37 126" xfId="6382"/>
    <cellStyle name="Обычный 2 37 127" xfId="6428"/>
    <cellStyle name="Обычный 2 37 128" xfId="6474"/>
    <cellStyle name="Обычный 2 37 129" xfId="6520"/>
    <cellStyle name="Обычный 2 37 13" xfId="1182"/>
    <cellStyle name="Обычный 2 37 130" xfId="6566"/>
    <cellStyle name="Обычный 2 37 131" xfId="6612"/>
    <cellStyle name="Обычный 2 37 132" xfId="6658"/>
    <cellStyle name="Обычный 2 37 133" xfId="6704"/>
    <cellStyle name="Обычный 2 37 134" xfId="6750"/>
    <cellStyle name="Обычный 2 37 135" xfId="6796"/>
    <cellStyle name="Обычный 2 37 136" xfId="6840"/>
    <cellStyle name="Обычный 2 37 137" xfId="6886"/>
    <cellStyle name="Обычный 2 37 138" xfId="6930"/>
    <cellStyle name="Обычный 2 37 139" xfId="6976"/>
    <cellStyle name="Обычный 2 37 14" xfId="1229"/>
    <cellStyle name="Обычный 2 37 140" xfId="7022"/>
    <cellStyle name="Обычный 2 37 141" xfId="7068"/>
    <cellStyle name="Обычный 2 37 142" xfId="7114"/>
    <cellStyle name="Обычный 2 37 143" xfId="7160"/>
    <cellStyle name="Обычный 2 37 144" xfId="7206"/>
    <cellStyle name="Обычный 2 37 145" xfId="7252"/>
    <cellStyle name="Обычный 2 37 146" xfId="7298"/>
    <cellStyle name="Обычный 2 37 147" xfId="7344"/>
    <cellStyle name="Обычный 2 37 148" xfId="7390"/>
    <cellStyle name="Обычный 2 37 149" xfId="7436"/>
    <cellStyle name="Обычный 2 37 15" xfId="1275"/>
    <cellStyle name="Обычный 2 37 150" xfId="7482"/>
    <cellStyle name="Обычный 2 37 151" xfId="7528"/>
    <cellStyle name="Обычный 2 37 152" xfId="7574"/>
    <cellStyle name="Обычный 2 37 153" xfId="7620"/>
    <cellStyle name="Обычный 2 37 154" xfId="7671"/>
    <cellStyle name="Обычный 2 37 155" xfId="7707"/>
    <cellStyle name="Обычный 2 37 156" xfId="7762"/>
    <cellStyle name="Обычный 2 37 157" xfId="7800"/>
    <cellStyle name="Обычный 2 37 158" xfId="7854"/>
    <cellStyle name="Обычный 2 37 159" xfId="7892"/>
    <cellStyle name="Обычный 2 37 16" xfId="1321"/>
    <cellStyle name="Обычный 2 37 160" xfId="7942"/>
    <cellStyle name="Обычный 2 37 161" xfId="7988"/>
    <cellStyle name="Обычный 2 37 162" xfId="8034"/>
    <cellStyle name="Обычный 2 37 163" xfId="8080"/>
    <cellStyle name="Обычный 2 37 164" xfId="8126"/>
    <cellStyle name="Обычный 2 37 165" xfId="8172"/>
    <cellStyle name="Обычный 2 37 166" xfId="8218"/>
    <cellStyle name="Обычный 2 37 167" xfId="8264"/>
    <cellStyle name="Обычный 2 37 168" xfId="8310"/>
    <cellStyle name="Обычный 2 37 169" xfId="8356"/>
    <cellStyle name="Обычный 2 37 17" xfId="1367"/>
    <cellStyle name="Обычный 2 37 170" xfId="8402"/>
    <cellStyle name="Обычный 2 37 171" xfId="8448"/>
    <cellStyle name="Обычный 2 37 172" xfId="8494"/>
    <cellStyle name="Обычный 2 37 173" xfId="8540"/>
    <cellStyle name="Обычный 2 37 174" xfId="8586"/>
    <cellStyle name="Обычный 2 37 175" xfId="8632"/>
    <cellStyle name="Обычный 2 37 176" xfId="8678"/>
    <cellStyle name="Обычный 2 37 177" xfId="8724"/>
    <cellStyle name="Обычный 2 37 178" xfId="8770"/>
    <cellStyle name="Обычный 2 37 179" xfId="8816"/>
    <cellStyle name="Обычный 2 37 18" xfId="1413"/>
    <cellStyle name="Обычный 2 37 180" xfId="8862"/>
    <cellStyle name="Обычный 2 37 181" xfId="8908"/>
    <cellStyle name="Обычный 2 37 182" xfId="8954"/>
    <cellStyle name="Обычный 2 37 183" xfId="9000"/>
    <cellStyle name="Обычный 2 37 184" xfId="9046"/>
    <cellStyle name="Обычный 2 37 185" xfId="9092"/>
    <cellStyle name="Обычный 2 37 186" xfId="9138"/>
    <cellStyle name="Обычный 2 37 187" xfId="9184"/>
    <cellStyle name="Обычный 2 37 188" xfId="9230"/>
    <cellStyle name="Обычный 2 37 189" xfId="9276"/>
    <cellStyle name="Обычный 2 37 19" xfId="1459"/>
    <cellStyle name="Обычный 2 37 190" xfId="9322"/>
    <cellStyle name="Обычный 2 37 191" xfId="9368"/>
    <cellStyle name="Обычный 2 37 192" xfId="9414"/>
    <cellStyle name="Обычный 2 37 193" xfId="9460"/>
    <cellStyle name="Обычный 2 37 194" xfId="9506"/>
    <cellStyle name="Обычный 2 37 195" xfId="9552"/>
    <cellStyle name="Обычный 2 37 196" xfId="9598"/>
    <cellStyle name="Обычный 2 37 197" xfId="9644"/>
    <cellStyle name="Обычный 2 37 198" xfId="9690"/>
    <cellStyle name="Обычный 2 37 199" xfId="9736"/>
    <cellStyle name="Обычный 2 37 2" xfId="491"/>
    <cellStyle name="Обычный 2 37 20" xfId="1505"/>
    <cellStyle name="Обычный 2 37 200" xfId="9782"/>
    <cellStyle name="Обычный 2 37 201" xfId="9828"/>
    <cellStyle name="Обычный 2 37 202" xfId="9874"/>
    <cellStyle name="Обычный 2 37 203" xfId="9920"/>
    <cellStyle name="Обычный 2 37 204" xfId="9966"/>
    <cellStyle name="Обычный 2 37 205" xfId="10012"/>
    <cellStyle name="Обычный 2 37 206" xfId="10058"/>
    <cellStyle name="Обычный 2 37 207" xfId="10104"/>
    <cellStyle name="Обычный 2 37 208" xfId="10150"/>
    <cellStyle name="Обычный 2 37 209" xfId="10196"/>
    <cellStyle name="Обычный 2 37 21" xfId="1551"/>
    <cellStyle name="Обычный 2 37 210" xfId="10242"/>
    <cellStyle name="Обычный 2 37 211" xfId="10288"/>
    <cellStyle name="Обычный 2 37 212" xfId="10334"/>
    <cellStyle name="Обычный 2 37 213" xfId="10380"/>
    <cellStyle name="Обычный 2 37 214" xfId="10426"/>
    <cellStyle name="Обычный 2 37 215" xfId="10472"/>
    <cellStyle name="Обычный 2 37 216" xfId="10518"/>
    <cellStyle name="Обычный 2 37 217" xfId="10564"/>
    <cellStyle name="Обычный 2 37 218" xfId="10610"/>
    <cellStyle name="Обычный 2 37 219" xfId="10656"/>
    <cellStyle name="Обычный 2 37 22" xfId="1597"/>
    <cellStyle name="Обычный 2 37 220" xfId="10702"/>
    <cellStyle name="Обычный 2 37 221" xfId="10748"/>
    <cellStyle name="Обычный 2 37 222" xfId="10794"/>
    <cellStyle name="Обычный 2 37 223" xfId="10840"/>
    <cellStyle name="Обычный 2 37 224" xfId="10886"/>
    <cellStyle name="Обычный 2 37 225" xfId="10932"/>
    <cellStyle name="Обычный 2 37 226" xfId="10978"/>
    <cellStyle name="Обычный 2 37 227" xfId="11024"/>
    <cellStyle name="Обычный 2 37 228" xfId="11070"/>
    <cellStyle name="Обычный 2 37 229" xfId="11114"/>
    <cellStyle name="Обычный 2 37 23" xfId="1643"/>
    <cellStyle name="Обычный 2 37 230" xfId="11158"/>
    <cellStyle name="Обычный 2 37 231" xfId="11202"/>
    <cellStyle name="Обычный 2 37 232" xfId="11245"/>
    <cellStyle name="Обычный 2 37 233" xfId="11288"/>
    <cellStyle name="Обычный 2 37 234" xfId="11331"/>
    <cellStyle name="Обычный 2 37 235" xfId="11374"/>
    <cellStyle name="Обычный 2 37 236" xfId="11417"/>
    <cellStyle name="Обычный 2 37 237" xfId="11459"/>
    <cellStyle name="Обычный 2 37 238" xfId="11500"/>
    <cellStyle name="Обычный 2 37 239" xfId="11541"/>
    <cellStyle name="Обычный 2 37 24" xfId="1689"/>
    <cellStyle name="Обычный 2 37 240" xfId="11582"/>
    <cellStyle name="Обычный 2 37 241" xfId="11622"/>
    <cellStyle name="Обычный 2 37 242" xfId="11661"/>
    <cellStyle name="Обычный 2 37 243" xfId="11700"/>
    <cellStyle name="Обычный 2 37 244" xfId="11739"/>
    <cellStyle name="Обычный 2 37 245" xfId="11777"/>
    <cellStyle name="Обычный 2 37 246" xfId="11814"/>
    <cellStyle name="Обычный 2 37 247" xfId="11850"/>
    <cellStyle name="Обычный 2 37 25" xfId="1735"/>
    <cellStyle name="Обычный 2 37 26" xfId="1781"/>
    <cellStyle name="Обычный 2 37 27" xfId="1827"/>
    <cellStyle name="Обычный 2 37 28" xfId="1873"/>
    <cellStyle name="Обычный 2 37 29" xfId="1919"/>
    <cellStyle name="Обычный 2 37 3" xfId="869"/>
    <cellStyle name="Обычный 2 37 30" xfId="1965"/>
    <cellStyle name="Обычный 2 37 31" xfId="2011"/>
    <cellStyle name="Обычный 2 37 32" xfId="2057"/>
    <cellStyle name="Обычный 2 37 33" xfId="2103"/>
    <cellStyle name="Обычный 2 37 34" xfId="2149"/>
    <cellStyle name="Обычный 2 37 35" xfId="2195"/>
    <cellStyle name="Обычный 2 37 36" xfId="2241"/>
    <cellStyle name="Обычный 2 37 37" xfId="2287"/>
    <cellStyle name="Обычный 2 37 38" xfId="2333"/>
    <cellStyle name="Обычный 2 37 39" xfId="2379"/>
    <cellStyle name="Обычный 2 37 4" xfId="722"/>
    <cellStyle name="Обычный 2 37 40" xfId="2425"/>
    <cellStyle name="Обычный 2 37 41" xfId="2471"/>
    <cellStyle name="Обычный 2 37 42" xfId="2517"/>
    <cellStyle name="Обычный 2 37 43" xfId="2563"/>
    <cellStyle name="Обычный 2 37 44" xfId="2609"/>
    <cellStyle name="Обычный 2 37 45" xfId="2655"/>
    <cellStyle name="Обычный 2 37 46" xfId="2701"/>
    <cellStyle name="Обычный 2 37 47" xfId="2747"/>
    <cellStyle name="Обычный 2 37 48" xfId="2793"/>
    <cellStyle name="Обычный 2 37 49" xfId="2839"/>
    <cellStyle name="Обычный 2 37 5" xfId="908"/>
    <cellStyle name="Обычный 2 37 50" xfId="2885"/>
    <cellStyle name="Обычный 2 37 51" xfId="2931"/>
    <cellStyle name="Обычный 2 37 52" xfId="2977"/>
    <cellStyle name="Обычный 2 37 53" xfId="3023"/>
    <cellStyle name="Обычный 2 37 54" xfId="3069"/>
    <cellStyle name="Обычный 2 37 55" xfId="3115"/>
    <cellStyle name="Обычный 2 37 56" xfId="3161"/>
    <cellStyle name="Обычный 2 37 57" xfId="3207"/>
    <cellStyle name="Обычный 2 37 58" xfId="3253"/>
    <cellStyle name="Обычный 2 37 59" xfId="3300"/>
    <cellStyle name="Обычный 2 37 6" xfId="679"/>
    <cellStyle name="Обычный 2 37 60" xfId="3346"/>
    <cellStyle name="Обычный 2 37 61" xfId="3392"/>
    <cellStyle name="Обычный 2 37 62" xfId="3438"/>
    <cellStyle name="Обычный 2 37 63" xfId="3484"/>
    <cellStyle name="Обычный 2 37 64" xfId="3530"/>
    <cellStyle name="Обычный 2 37 65" xfId="3576"/>
    <cellStyle name="Обычный 2 37 66" xfId="3622"/>
    <cellStyle name="Обычный 2 37 67" xfId="3668"/>
    <cellStyle name="Обычный 2 37 68" xfId="3714"/>
    <cellStyle name="Обычный 2 37 69" xfId="3760"/>
    <cellStyle name="Обычный 2 37 7" xfId="954"/>
    <cellStyle name="Обычный 2 37 70" xfId="3806"/>
    <cellStyle name="Обычный 2 37 71" xfId="3852"/>
    <cellStyle name="Обычный 2 37 72" xfId="3898"/>
    <cellStyle name="Обычный 2 37 73" xfId="3944"/>
    <cellStyle name="Обычный 2 37 74" xfId="3990"/>
    <cellStyle name="Обычный 2 37 75" xfId="4036"/>
    <cellStyle name="Обычный 2 37 76" xfId="4082"/>
    <cellStyle name="Обычный 2 37 77" xfId="4128"/>
    <cellStyle name="Обычный 2 37 78" xfId="4174"/>
    <cellStyle name="Обычный 2 37 79" xfId="4220"/>
    <cellStyle name="Обычный 2 37 8" xfId="633"/>
    <cellStyle name="Обычный 2 37 80" xfId="4266"/>
    <cellStyle name="Обычный 2 37 81" xfId="4312"/>
    <cellStyle name="Обычный 2 37 82" xfId="4358"/>
    <cellStyle name="Обычный 2 37 83" xfId="4404"/>
    <cellStyle name="Обычный 2 37 84" xfId="4450"/>
    <cellStyle name="Обычный 2 37 85" xfId="4496"/>
    <cellStyle name="Обычный 2 37 86" xfId="4542"/>
    <cellStyle name="Обычный 2 37 87" xfId="4588"/>
    <cellStyle name="Обычный 2 37 88" xfId="4634"/>
    <cellStyle name="Обычный 2 37 89" xfId="4680"/>
    <cellStyle name="Обычный 2 37 9" xfId="998"/>
    <cellStyle name="Обычный 2 37 90" xfId="4726"/>
    <cellStyle name="Обычный 2 37 91" xfId="4772"/>
    <cellStyle name="Обычный 2 37 92" xfId="4818"/>
    <cellStyle name="Обычный 2 37 93" xfId="4864"/>
    <cellStyle name="Обычный 2 37 94" xfId="4910"/>
    <cellStyle name="Обычный 2 37 95" xfId="4956"/>
    <cellStyle name="Обычный 2 37 96" xfId="5002"/>
    <cellStyle name="Обычный 2 37 97" xfId="5048"/>
    <cellStyle name="Обычный 2 37 98" xfId="5094"/>
    <cellStyle name="Обычный 2 37 99" xfId="5140"/>
    <cellStyle name="Обычный 2 38" xfId="225"/>
    <cellStyle name="Обычный 2 38 10" xfId="1047"/>
    <cellStyle name="Обычный 2 38 100" xfId="5187"/>
    <cellStyle name="Обычный 2 38 101" xfId="5233"/>
    <cellStyle name="Обычный 2 38 102" xfId="5279"/>
    <cellStyle name="Обычный 2 38 103" xfId="5325"/>
    <cellStyle name="Обычный 2 38 104" xfId="5371"/>
    <cellStyle name="Обычный 2 38 105" xfId="5417"/>
    <cellStyle name="Обычный 2 38 106" xfId="5463"/>
    <cellStyle name="Обычный 2 38 107" xfId="5509"/>
    <cellStyle name="Обычный 2 38 108" xfId="5555"/>
    <cellStyle name="Обычный 2 38 109" xfId="5601"/>
    <cellStyle name="Обычный 2 38 11" xfId="1091"/>
    <cellStyle name="Обычный 2 38 110" xfId="5647"/>
    <cellStyle name="Обычный 2 38 111" xfId="5693"/>
    <cellStyle name="Обычный 2 38 112" xfId="5739"/>
    <cellStyle name="Обычный 2 38 113" xfId="5785"/>
    <cellStyle name="Обычный 2 38 114" xfId="5831"/>
    <cellStyle name="Обычный 2 38 115" xfId="5877"/>
    <cellStyle name="Обычный 2 38 116" xfId="5923"/>
    <cellStyle name="Обычный 2 38 117" xfId="5969"/>
    <cellStyle name="Обычный 2 38 118" xfId="6015"/>
    <cellStyle name="Обычный 2 38 119" xfId="6061"/>
    <cellStyle name="Обычный 2 38 12" xfId="1139"/>
    <cellStyle name="Обычный 2 38 120" xfId="6107"/>
    <cellStyle name="Обычный 2 38 121" xfId="6153"/>
    <cellStyle name="Обычный 2 38 122" xfId="6199"/>
    <cellStyle name="Обычный 2 38 123" xfId="6245"/>
    <cellStyle name="Обычный 2 38 124" xfId="6291"/>
    <cellStyle name="Обычный 2 38 125" xfId="6337"/>
    <cellStyle name="Обычный 2 38 126" xfId="6383"/>
    <cellStyle name="Обычный 2 38 127" xfId="6429"/>
    <cellStyle name="Обычный 2 38 128" xfId="6475"/>
    <cellStyle name="Обычный 2 38 129" xfId="6521"/>
    <cellStyle name="Обычный 2 38 13" xfId="1183"/>
    <cellStyle name="Обычный 2 38 130" xfId="6567"/>
    <cellStyle name="Обычный 2 38 131" xfId="6613"/>
    <cellStyle name="Обычный 2 38 132" xfId="6659"/>
    <cellStyle name="Обычный 2 38 133" xfId="6705"/>
    <cellStyle name="Обычный 2 38 134" xfId="6751"/>
    <cellStyle name="Обычный 2 38 135" xfId="6797"/>
    <cellStyle name="Обычный 2 38 136" xfId="6841"/>
    <cellStyle name="Обычный 2 38 137" xfId="6887"/>
    <cellStyle name="Обычный 2 38 138" xfId="6931"/>
    <cellStyle name="Обычный 2 38 139" xfId="6977"/>
    <cellStyle name="Обычный 2 38 14" xfId="1230"/>
    <cellStyle name="Обычный 2 38 140" xfId="7023"/>
    <cellStyle name="Обычный 2 38 141" xfId="7069"/>
    <cellStyle name="Обычный 2 38 142" xfId="7115"/>
    <cellStyle name="Обычный 2 38 143" xfId="7161"/>
    <cellStyle name="Обычный 2 38 144" xfId="7207"/>
    <cellStyle name="Обычный 2 38 145" xfId="7253"/>
    <cellStyle name="Обычный 2 38 146" xfId="7299"/>
    <cellStyle name="Обычный 2 38 147" xfId="7345"/>
    <cellStyle name="Обычный 2 38 148" xfId="7391"/>
    <cellStyle name="Обычный 2 38 149" xfId="7437"/>
    <cellStyle name="Обычный 2 38 15" xfId="1276"/>
    <cellStyle name="Обычный 2 38 150" xfId="7483"/>
    <cellStyle name="Обычный 2 38 151" xfId="7529"/>
    <cellStyle name="Обычный 2 38 152" xfId="7575"/>
    <cellStyle name="Обычный 2 38 153" xfId="7621"/>
    <cellStyle name="Обычный 2 38 154" xfId="7719"/>
    <cellStyle name="Обычный 2 38 155" xfId="7709"/>
    <cellStyle name="Обычный 2 38 156" xfId="7763"/>
    <cellStyle name="Обычный 2 38 157" xfId="7801"/>
    <cellStyle name="Обычный 2 38 158" xfId="7855"/>
    <cellStyle name="Обычный 2 38 159" xfId="7893"/>
    <cellStyle name="Обычный 2 38 16" xfId="1322"/>
    <cellStyle name="Обычный 2 38 160" xfId="7943"/>
    <cellStyle name="Обычный 2 38 161" xfId="7989"/>
    <cellStyle name="Обычный 2 38 162" xfId="8035"/>
    <cellStyle name="Обычный 2 38 163" xfId="8081"/>
    <cellStyle name="Обычный 2 38 164" xfId="8127"/>
    <cellStyle name="Обычный 2 38 165" xfId="8173"/>
    <cellStyle name="Обычный 2 38 166" xfId="8219"/>
    <cellStyle name="Обычный 2 38 167" xfId="8265"/>
    <cellStyle name="Обычный 2 38 168" xfId="8311"/>
    <cellStyle name="Обычный 2 38 169" xfId="8357"/>
    <cellStyle name="Обычный 2 38 17" xfId="1368"/>
    <cellStyle name="Обычный 2 38 170" xfId="8403"/>
    <cellStyle name="Обычный 2 38 171" xfId="8449"/>
    <cellStyle name="Обычный 2 38 172" xfId="8495"/>
    <cellStyle name="Обычный 2 38 173" xfId="8541"/>
    <cellStyle name="Обычный 2 38 174" xfId="8587"/>
    <cellStyle name="Обычный 2 38 175" xfId="8633"/>
    <cellStyle name="Обычный 2 38 176" xfId="8679"/>
    <cellStyle name="Обычный 2 38 177" xfId="8725"/>
    <cellStyle name="Обычный 2 38 178" xfId="8771"/>
    <cellStyle name="Обычный 2 38 179" xfId="8817"/>
    <cellStyle name="Обычный 2 38 18" xfId="1414"/>
    <cellStyle name="Обычный 2 38 180" xfId="8863"/>
    <cellStyle name="Обычный 2 38 181" xfId="8909"/>
    <cellStyle name="Обычный 2 38 182" xfId="8955"/>
    <cellStyle name="Обычный 2 38 183" xfId="9001"/>
    <cellStyle name="Обычный 2 38 184" xfId="9047"/>
    <cellStyle name="Обычный 2 38 185" xfId="9093"/>
    <cellStyle name="Обычный 2 38 186" xfId="9139"/>
    <cellStyle name="Обычный 2 38 187" xfId="9185"/>
    <cellStyle name="Обычный 2 38 188" xfId="9231"/>
    <cellStyle name="Обычный 2 38 189" xfId="9277"/>
    <cellStyle name="Обычный 2 38 19" xfId="1460"/>
    <cellStyle name="Обычный 2 38 190" xfId="9323"/>
    <cellStyle name="Обычный 2 38 191" xfId="9369"/>
    <cellStyle name="Обычный 2 38 192" xfId="9415"/>
    <cellStyle name="Обычный 2 38 193" xfId="9461"/>
    <cellStyle name="Обычный 2 38 194" xfId="9507"/>
    <cellStyle name="Обычный 2 38 195" xfId="9553"/>
    <cellStyle name="Обычный 2 38 196" xfId="9599"/>
    <cellStyle name="Обычный 2 38 197" xfId="9645"/>
    <cellStyle name="Обычный 2 38 198" xfId="9691"/>
    <cellStyle name="Обычный 2 38 199" xfId="9737"/>
    <cellStyle name="Обычный 2 38 2" xfId="492"/>
    <cellStyle name="Обычный 2 38 20" xfId="1506"/>
    <cellStyle name="Обычный 2 38 200" xfId="9783"/>
    <cellStyle name="Обычный 2 38 201" xfId="9829"/>
    <cellStyle name="Обычный 2 38 202" xfId="9875"/>
    <cellStyle name="Обычный 2 38 203" xfId="9921"/>
    <cellStyle name="Обычный 2 38 204" xfId="9967"/>
    <cellStyle name="Обычный 2 38 205" xfId="10013"/>
    <cellStyle name="Обычный 2 38 206" xfId="10059"/>
    <cellStyle name="Обычный 2 38 207" xfId="10105"/>
    <cellStyle name="Обычный 2 38 208" xfId="10151"/>
    <cellStyle name="Обычный 2 38 209" xfId="10197"/>
    <cellStyle name="Обычный 2 38 21" xfId="1552"/>
    <cellStyle name="Обычный 2 38 210" xfId="10243"/>
    <cellStyle name="Обычный 2 38 211" xfId="10289"/>
    <cellStyle name="Обычный 2 38 212" xfId="10335"/>
    <cellStyle name="Обычный 2 38 213" xfId="10381"/>
    <cellStyle name="Обычный 2 38 214" xfId="10427"/>
    <cellStyle name="Обычный 2 38 215" xfId="10473"/>
    <cellStyle name="Обычный 2 38 216" xfId="10519"/>
    <cellStyle name="Обычный 2 38 217" xfId="10565"/>
    <cellStyle name="Обычный 2 38 218" xfId="10611"/>
    <cellStyle name="Обычный 2 38 219" xfId="10657"/>
    <cellStyle name="Обычный 2 38 22" xfId="1598"/>
    <cellStyle name="Обычный 2 38 220" xfId="10703"/>
    <cellStyle name="Обычный 2 38 221" xfId="10749"/>
    <cellStyle name="Обычный 2 38 222" xfId="10795"/>
    <cellStyle name="Обычный 2 38 223" xfId="10841"/>
    <cellStyle name="Обычный 2 38 224" xfId="10887"/>
    <cellStyle name="Обычный 2 38 225" xfId="10933"/>
    <cellStyle name="Обычный 2 38 226" xfId="10979"/>
    <cellStyle name="Обычный 2 38 227" xfId="11025"/>
    <cellStyle name="Обычный 2 38 228" xfId="11071"/>
    <cellStyle name="Обычный 2 38 229" xfId="11115"/>
    <cellStyle name="Обычный 2 38 23" xfId="1644"/>
    <cellStyle name="Обычный 2 38 230" xfId="11159"/>
    <cellStyle name="Обычный 2 38 231" xfId="11203"/>
    <cellStyle name="Обычный 2 38 232" xfId="11246"/>
    <cellStyle name="Обычный 2 38 233" xfId="11289"/>
    <cellStyle name="Обычный 2 38 234" xfId="11332"/>
    <cellStyle name="Обычный 2 38 235" xfId="11375"/>
    <cellStyle name="Обычный 2 38 236" xfId="11418"/>
    <cellStyle name="Обычный 2 38 237" xfId="11460"/>
    <cellStyle name="Обычный 2 38 238" xfId="11501"/>
    <cellStyle name="Обычный 2 38 239" xfId="11542"/>
    <cellStyle name="Обычный 2 38 24" xfId="1690"/>
    <cellStyle name="Обычный 2 38 240" xfId="11583"/>
    <cellStyle name="Обычный 2 38 241" xfId="11623"/>
    <cellStyle name="Обычный 2 38 242" xfId="11662"/>
    <cellStyle name="Обычный 2 38 243" xfId="11701"/>
    <cellStyle name="Обычный 2 38 244" xfId="11740"/>
    <cellStyle name="Обычный 2 38 245" xfId="11778"/>
    <cellStyle name="Обычный 2 38 246" xfId="11815"/>
    <cellStyle name="Обычный 2 38 247" xfId="11851"/>
    <cellStyle name="Обычный 2 38 25" xfId="1736"/>
    <cellStyle name="Обычный 2 38 26" xfId="1782"/>
    <cellStyle name="Обычный 2 38 27" xfId="1828"/>
    <cellStyle name="Обычный 2 38 28" xfId="1874"/>
    <cellStyle name="Обычный 2 38 29" xfId="1920"/>
    <cellStyle name="Обычный 2 38 3" xfId="870"/>
    <cellStyle name="Обычный 2 38 30" xfId="1966"/>
    <cellStyle name="Обычный 2 38 31" xfId="2012"/>
    <cellStyle name="Обычный 2 38 32" xfId="2058"/>
    <cellStyle name="Обычный 2 38 33" xfId="2104"/>
    <cellStyle name="Обычный 2 38 34" xfId="2150"/>
    <cellStyle name="Обычный 2 38 35" xfId="2196"/>
    <cellStyle name="Обычный 2 38 36" xfId="2242"/>
    <cellStyle name="Обычный 2 38 37" xfId="2288"/>
    <cellStyle name="Обычный 2 38 38" xfId="2334"/>
    <cellStyle name="Обычный 2 38 39" xfId="2380"/>
    <cellStyle name="Обычный 2 38 4" xfId="721"/>
    <cellStyle name="Обычный 2 38 40" xfId="2426"/>
    <cellStyle name="Обычный 2 38 41" xfId="2472"/>
    <cellStyle name="Обычный 2 38 42" xfId="2518"/>
    <cellStyle name="Обычный 2 38 43" xfId="2564"/>
    <cellStyle name="Обычный 2 38 44" xfId="2610"/>
    <cellStyle name="Обычный 2 38 45" xfId="2656"/>
    <cellStyle name="Обычный 2 38 46" xfId="2702"/>
    <cellStyle name="Обычный 2 38 47" xfId="2748"/>
    <cellStyle name="Обычный 2 38 48" xfId="2794"/>
    <cellStyle name="Обычный 2 38 49" xfId="2840"/>
    <cellStyle name="Обычный 2 38 5" xfId="909"/>
    <cellStyle name="Обычный 2 38 50" xfId="2886"/>
    <cellStyle name="Обычный 2 38 51" xfId="2932"/>
    <cellStyle name="Обычный 2 38 52" xfId="2978"/>
    <cellStyle name="Обычный 2 38 53" xfId="3024"/>
    <cellStyle name="Обычный 2 38 54" xfId="3070"/>
    <cellStyle name="Обычный 2 38 55" xfId="3116"/>
    <cellStyle name="Обычный 2 38 56" xfId="3162"/>
    <cellStyle name="Обычный 2 38 57" xfId="3208"/>
    <cellStyle name="Обычный 2 38 58" xfId="3254"/>
    <cellStyle name="Обычный 2 38 59" xfId="3301"/>
    <cellStyle name="Обычный 2 38 6" xfId="678"/>
    <cellStyle name="Обычный 2 38 60" xfId="3347"/>
    <cellStyle name="Обычный 2 38 61" xfId="3393"/>
    <cellStyle name="Обычный 2 38 62" xfId="3439"/>
    <cellStyle name="Обычный 2 38 63" xfId="3485"/>
    <cellStyle name="Обычный 2 38 64" xfId="3531"/>
    <cellStyle name="Обычный 2 38 65" xfId="3577"/>
    <cellStyle name="Обычный 2 38 66" xfId="3623"/>
    <cellStyle name="Обычный 2 38 67" xfId="3669"/>
    <cellStyle name="Обычный 2 38 68" xfId="3715"/>
    <cellStyle name="Обычный 2 38 69" xfId="3761"/>
    <cellStyle name="Обычный 2 38 7" xfId="955"/>
    <cellStyle name="Обычный 2 38 70" xfId="3807"/>
    <cellStyle name="Обычный 2 38 71" xfId="3853"/>
    <cellStyle name="Обычный 2 38 72" xfId="3899"/>
    <cellStyle name="Обычный 2 38 73" xfId="3945"/>
    <cellStyle name="Обычный 2 38 74" xfId="3991"/>
    <cellStyle name="Обычный 2 38 75" xfId="4037"/>
    <cellStyle name="Обычный 2 38 76" xfId="4083"/>
    <cellStyle name="Обычный 2 38 77" xfId="4129"/>
    <cellStyle name="Обычный 2 38 78" xfId="4175"/>
    <cellStyle name="Обычный 2 38 79" xfId="4221"/>
    <cellStyle name="Обычный 2 38 8" xfId="632"/>
    <cellStyle name="Обычный 2 38 80" xfId="4267"/>
    <cellStyle name="Обычный 2 38 81" xfId="4313"/>
    <cellStyle name="Обычный 2 38 82" xfId="4359"/>
    <cellStyle name="Обычный 2 38 83" xfId="4405"/>
    <cellStyle name="Обычный 2 38 84" xfId="4451"/>
    <cellStyle name="Обычный 2 38 85" xfId="4497"/>
    <cellStyle name="Обычный 2 38 86" xfId="4543"/>
    <cellStyle name="Обычный 2 38 87" xfId="4589"/>
    <cellStyle name="Обычный 2 38 88" xfId="4635"/>
    <cellStyle name="Обычный 2 38 89" xfId="4681"/>
    <cellStyle name="Обычный 2 38 9" xfId="999"/>
    <cellStyle name="Обычный 2 38 90" xfId="4727"/>
    <cellStyle name="Обычный 2 38 91" xfId="4773"/>
    <cellStyle name="Обычный 2 38 92" xfId="4819"/>
    <cellStyle name="Обычный 2 38 93" xfId="4865"/>
    <cellStyle name="Обычный 2 38 94" xfId="4911"/>
    <cellStyle name="Обычный 2 38 95" xfId="4957"/>
    <cellStyle name="Обычный 2 38 96" xfId="5003"/>
    <cellStyle name="Обычный 2 38 97" xfId="5049"/>
    <cellStyle name="Обычный 2 38 98" xfId="5095"/>
    <cellStyle name="Обычный 2 38 99" xfId="5141"/>
    <cellStyle name="Обычный 2 39" xfId="226"/>
    <cellStyle name="Обычный 2 39 10" xfId="1048"/>
    <cellStyle name="Обычный 2 39 100" xfId="5188"/>
    <cellStyle name="Обычный 2 39 101" xfId="5234"/>
    <cellStyle name="Обычный 2 39 102" xfId="5280"/>
    <cellStyle name="Обычный 2 39 103" xfId="5326"/>
    <cellStyle name="Обычный 2 39 104" xfId="5372"/>
    <cellStyle name="Обычный 2 39 105" xfId="5418"/>
    <cellStyle name="Обычный 2 39 106" xfId="5464"/>
    <cellStyle name="Обычный 2 39 107" xfId="5510"/>
    <cellStyle name="Обычный 2 39 108" xfId="5556"/>
    <cellStyle name="Обычный 2 39 109" xfId="5602"/>
    <cellStyle name="Обычный 2 39 11" xfId="1092"/>
    <cellStyle name="Обычный 2 39 110" xfId="5648"/>
    <cellStyle name="Обычный 2 39 111" xfId="5694"/>
    <cellStyle name="Обычный 2 39 112" xfId="5740"/>
    <cellStyle name="Обычный 2 39 113" xfId="5786"/>
    <cellStyle name="Обычный 2 39 114" xfId="5832"/>
    <cellStyle name="Обычный 2 39 115" xfId="5878"/>
    <cellStyle name="Обычный 2 39 116" xfId="5924"/>
    <cellStyle name="Обычный 2 39 117" xfId="5970"/>
    <cellStyle name="Обычный 2 39 118" xfId="6016"/>
    <cellStyle name="Обычный 2 39 119" xfId="6062"/>
    <cellStyle name="Обычный 2 39 12" xfId="1140"/>
    <cellStyle name="Обычный 2 39 120" xfId="6108"/>
    <cellStyle name="Обычный 2 39 121" xfId="6154"/>
    <cellStyle name="Обычный 2 39 122" xfId="6200"/>
    <cellStyle name="Обычный 2 39 123" xfId="6246"/>
    <cellStyle name="Обычный 2 39 124" xfId="6292"/>
    <cellStyle name="Обычный 2 39 125" xfId="6338"/>
    <cellStyle name="Обычный 2 39 126" xfId="6384"/>
    <cellStyle name="Обычный 2 39 127" xfId="6430"/>
    <cellStyle name="Обычный 2 39 128" xfId="6476"/>
    <cellStyle name="Обычный 2 39 129" xfId="6522"/>
    <cellStyle name="Обычный 2 39 13" xfId="1184"/>
    <cellStyle name="Обычный 2 39 130" xfId="6568"/>
    <cellStyle name="Обычный 2 39 131" xfId="6614"/>
    <cellStyle name="Обычный 2 39 132" xfId="6660"/>
    <cellStyle name="Обычный 2 39 133" xfId="6706"/>
    <cellStyle name="Обычный 2 39 134" xfId="6752"/>
    <cellStyle name="Обычный 2 39 135" xfId="6798"/>
    <cellStyle name="Обычный 2 39 136" xfId="6842"/>
    <cellStyle name="Обычный 2 39 137" xfId="6888"/>
    <cellStyle name="Обычный 2 39 138" xfId="6932"/>
    <cellStyle name="Обычный 2 39 139" xfId="6978"/>
    <cellStyle name="Обычный 2 39 14" xfId="1231"/>
    <cellStyle name="Обычный 2 39 140" xfId="7024"/>
    <cellStyle name="Обычный 2 39 141" xfId="7070"/>
    <cellStyle name="Обычный 2 39 142" xfId="7116"/>
    <cellStyle name="Обычный 2 39 143" xfId="7162"/>
    <cellStyle name="Обычный 2 39 144" xfId="7208"/>
    <cellStyle name="Обычный 2 39 145" xfId="7254"/>
    <cellStyle name="Обычный 2 39 146" xfId="7300"/>
    <cellStyle name="Обычный 2 39 147" xfId="7346"/>
    <cellStyle name="Обычный 2 39 148" xfId="7392"/>
    <cellStyle name="Обычный 2 39 149" xfId="7438"/>
    <cellStyle name="Обычный 2 39 15" xfId="1277"/>
    <cellStyle name="Обычный 2 39 150" xfId="7484"/>
    <cellStyle name="Обычный 2 39 151" xfId="7530"/>
    <cellStyle name="Обычный 2 39 152" xfId="7576"/>
    <cellStyle name="Обычный 2 39 153" xfId="7622"/>
    <cellStyle name="Обычный 2 39 154" xfId="7721"/>
    <cellStyle name="Обычный 2 39 155" xfId="7710"/>
    <cellStyle name="Обычный 2 39 156" xfId="7811"/>
    <cellStyle name="Обычный 2 39 157" xfId="7802"/>
    <cellStyle name="Обычный 2 39 158" xfId="7899"/>
    <cellStyle name="Обычный 2 39 159" xfId="7894"/>
    <cellStyle name="Обычный 2 39 16" xfId="1323"/>
    <cellStyle name="Обычный 2 39 160" xfId="7944"/>
    <cellStyle name="Обычный 2 39 161" xfId="7990"/>
    <cellStyle name="Обычный 2 39 162" xfId="8036"/>
    <cellStyle name="Обычный 2 39 163" xfId="8082"/>
    <cellStyle name="Обычный 2 39 164" xfId="8128"/>
    <cellStyle name="Обычный 2 39 165" xfId="8174"/>
    <cellStyle name="Обычный 2 39 166" xfId="8220"/>
    <cellStyle name="Обычный 2 39 167" xfId="8266"/>
    <cellStyle name="Обычный 2 39 168" xfId="8312"/>
    <cellStyle name="Обычный 2 39 169" xfId="8358"/>
    <cellStyle name="Обычный 2 39 17" xfId="1369"/>
    <cellStyle name="Обычный 2 39 170" xfId="8404"/>
    <cellStyle name="Обычный 2 39 171" xfId="8450"/>
    <cellStyle name="Обычный 2 39 172" xfId="8496"/>
    <cellStyle name="Обычный 2 39 173" xfId="8542"/>
    <cellStyle name="Обычный 2 39 174" xfId="8588"/>
    <cellStyle name="Обычный 2 39 175" xfId="8634"/>
    <cellStyle name="Обычный 2 39 176" xfId="8680"/>
    <cellStyle name="Обычный 2 39 177" xfId="8726"/>
    <cellStyle name="Обычный 2 39 178" xfId="8772"/>
    <cellStyle name="Обычный 2 39 179" xfId="8818"/>
    <cellStyle name="Обычный 2 39 18" xfId="1415"/>
    <cellStyle name="Обычный 2 39 180" xfId="8864"/>
    <cellStyle name="Обычный 2 39 181" xfId="8910"/>
    <cellStyle name="Обычный 2 39 182" xfId="8956"/>
    <cellStyle name="Обычный 2 39 183" xfId="9002"/>
    <cellStyle name="Обычный 2 39 184" xfId="9048"/>
    <cellStyle name="Обычный 2 39 185" xfId="9094"/>
    <cellStyle name="Обычный 2 39 186" xfId="9140"/>
    <cellStyle name="Обычный 2 39 187" xfId="9186"/>
    <cellStyle name="Обычный 2 39 188" xfId="9232"/>
    <cellStyle name="Обычный 2 39 189" xfId="9278"/>
    <cellStyle name="Обычный 2 39 19" xfId="1461"/>
    <cellStyle name="Обычный 2 39 190" xfId="9324"/>
    <cellStyle name="Обычный 2 39 191" xfId="9370"/>
    <cellStyle name="Обычный 2 39 192" xfId="9416"/>
    <cellStyle name="Обычный 2 39 193" xfId="9462"/>
    <cellStyle name="Обычный 2 39 194" xfId="9508"/>
    <cellStyle name="Обычный 2 39 195" xfId="9554"/>
    <cellStyle name="Обычный 2 39 196" xfId="9600"/>
    <cellStyle name="Обычный 2 39 197" xfId="9646"/>
    <cellStyle name="Обычный 2 39 198" xfId="9692"/>
    <cellStyle name="Обычный 2 39 199" xfId="9738"/>
    <cellStyle name="Обычный 2 39 2" xfId="493"/>
    <cellStyle name="Обычный 2 39 20" xfId="1507"/>
    <cellStyle name="Обычный 2 39 200" xfId="9784"/>
    <cellStyle name="Обычный 2 39 201" xfId="9830"/>
    <cellStyle name="Обычный 2 39 202" xfId="9876"/>
    <cellStyle name="Обычный 2 39 203" xfId="9922"/>
    <cellStyle name="Обычный 2 39 204" xfId="9968"/>
    <cellStyle name="Обычный 2 39 205" xfId="10014"/>
    <cellStyle name="Обычный 2 39 206" xfId="10060"/>
    <cellStyle name="Обычный 2 39 207" xfId="10106"/>
    <cellStyle name="Обычный 2 39 208" xfId="10152"/>
    <cellStyle name="Обычный 2 39 209" xfId="10198"/>
    <cellStyle name="Обычный 2 39 21" xfId="1553"/>
    <cellStyle name="Обычный 2 39 210" xfId="10244"/>
    <cellStyle name="Обычный 2 39 211" xfId="10290"/>
    <cellStyle name="Обычный 2 39 212" xfId="10336"/>
    <cellStyle name="Обычный 2 39 213" xfId="10382"/>
    <cellStyle name="Обычный 2 39 214" xfId="10428"/>
    <cellStyle name="Обычный 2 39 215" xfId="10474"/>
    <cellStyle name="Обычный 2 39 216" xfId="10520"/>
    <cellStyle name="Обычный 2 39 217" xfId="10566"/>
    <cellStyle name="Обычный 2 39 218" xfId="10612"/>
    <cellStyle name="Обычный 2 39 219" xfId="10658"/>
    <cellStyle name="Обычный 2 39 22" xfId="1599"/>
    <cellStyle name="Обычный 2 39 220" xfId="10704"/>
    <cellStyle name="Обычный 2 39 221" xfId="10750"/>
    <cellStyle name="Обычный 2 39 222" xfId="10796"/>
    <cellStyle name="Обычный 2 39 223" xfId="10842"/>
    <cellStyle name="Обычный 2 39 224" xfId="10888"/>
    <cellStyle name="Обычный 2 39 225" xfId="10934"/>
    <cellStyle name="Обычный 2 39 226" xfId="10980"/>
    <cellStyle name="Обычный 2 39 227" xfId="11026"/>
    <cellStyle name="Обычный 2 39 228" xfId="11072"/>
    <cellStyle name="Обычный 2 39 229" xfId="11116"/>
    <cellStyle name="Обычный 2 39 23" xfId="1645"/>
    <cellStyle name="Обычный 2 39 230" xfId="11160"/>
    <cellStyle name="Обычный 2 39 231" xfId="11204"/>
    <cellStyle name="Обычный 2 39 232" xfId="11247"/>
    <cellStyle name="Обычный 2 39 233" xfId="11290"/>
    <cellStyle name="Обычный 2 39 234" xfId="11333"/>
    <cellStyle name="Обычный 2 39 235" xfId="11376"/>
    <cellStyle name="Обычный 2 39 236" xfId="11419"/>
    <cellStyle name="Обычный 2 39 237" xfId="11461"/>
    <cellStyle name="Обычный 2 39 238" xfId="11502"/>
    <cellStyle name="Обычный 2 39 239" xfId="11543"/>
    <cellStyle name="Обычный 2 39 24" xfId="1691"/>
    <cellStyle name="Обычный 2 39 240" xfId="11584"/>
    <cellStyle name="Обычный 2 39 241" xfId="11624"/>
    <cellStyle name="Обычный 2 39 242" xfId="11663"/>
    <cellStyle name="Обычный 2 39 243" xfId="11702"/>
    <cellStyle name="Обычный 2 39 244" xfId="11741"/>
    <cellStyle name="Обычный 2 39 245" xfId="11779"/>
    <cellStyle name="Обычный 2 39 246" xfId="11816"/>
    <cellStyle name="Обычный 2 39 247" xfId="11852"/>
    <cellStyle name="Обычный 2 39 25" xfId="1737"/>
    <cellStyle name="Обычный 2 39 26" xfId="1783"/>
    <cellStyle name="Обычный 2 39 27" xfId="1829"/>
    <cellStyle name="Обычный 2 39 28" xfId="1875"/>
    <cellStyle name="Обычный 2 39 29" xfId="1921"/>
    <cellStyle name="Обычный 2 39 3" xfId="871"/>
    <cellStyle name="Обычный 2 39 30" xfId="1967"/>
    <cellStyle name="Обычный 2 39 31" xfId="2013"/>
    <cellStyle name="Обычный 2 39 32" xfId="2059"/>
    <cellStyle name="Обычный 2 39 33" xfId="2105"/>
    <cellStyle name="Обычный 2 39 34" xfId="2151"/>
    <cellStyle name="Обычный 2 39 35" xfId="2197"/>
    <cellStyle name="Обычный 2 39 36" xfId="2243"/>
    <cellStyle name="Обычный 2 39 37" xfId="2289"/>
    <cellStyle name="Обычный 2 39 38" xfId="2335"/>
    <cellStyle name="Обычный 2 39 39" xfId="2381"/>
    <cellStyle name="Обычный 2 39 4" xfId="720"/>
    <cellStyle name="Обычный 2 39 40" xfId="2427"/>
    <cellStyle name="Обычный 2 39 41" xfId="2473"/>
    <cellStyle name="Обычный 2 39 42" xfId="2519"/>
    <cellStyle name="Обычный 2 39 43" xfId="2565"/>
    <cellStyle name="Обычный 2 39 44" xfId="2611"/>
    <cellStyle name="Обычный 2 39 45" xfId="2657"/>
    <cellStyle name="Обычный 2 39 46" xfId="2703"/>
    <cellStyle name="Обычный 2 39 47" xfId="2749"/>
    <cellStyle name="Обычный 2 39 48" xfId="2795"/>
    <cellStyle name="Обычный 2 39 49" xfId="2841"/>
    <cellStyle name="Обычный 2 39 5" xfId="910"/>
    <cellStyle name="Обычный 2 39 50" xfId="2887"/>
    <cellStyle name="Обычный 2 39 51" xfId="2933"/>
    <cellStyle name="Обычный 2 39 52" xfId="2979"/>
    <cellStyle name="Обычный 2 39 53" xfId="3025"/>
    <cellStyle name="Обычный 2 39 54" xfId="3071"/>
    <cellStyle name="Обычный 2 39 55" xfId="3117"/>
    <cellStyle name="Обычный 2 39 56" xfId="3163"/>
    <cellStyle name="Обычный 2 39 57" xfId="3209"/>
    <cellStyle name="Обычный 2 39 58" xfId="3255"/>
    <cellStyle name="Обычный 2 39 59" xfId="3302"/>
    <cellStyle name="Обычный 2 39 6" xfId="677"/>
    <cellStyle name="Обычный 2 39 60" xfId="3348"/>
    <cellStyle name="Обычный 2 39 61" xfId="3394"/>
    <cellStyle name="Обычный 2 39 62" xfId="3440"/>
    <cellStyle name="Обычный 2 39 63" xfId="3486"/>
    <cellStyle name="Обычный 2 39 64" xfId="3532"/>
    <cellStyle name="Обычный 2 39 65" xfId="3578"/>
    <cellStyle name="Обычный 2 39 66" xfId="3624"/>
    <cellStyle name="Обычный 2 39 67" xfId="3670"/>
    <cellStyle name="Обычный 2 39 68" xfId="3716"/>
    <cellStyle name="Обычный 2 39 69" xfId="3762"/>
    <cellStyle name="Обычный 2 39 7" xfId="956"/>
    <cellStyle name="Обычный 2 39 70" xfId="3808"/>
    <cellStyle name="Обычный 2 39 71" xfId="3854"/>
    <cellStyle name="Обычный 2 39 72" xfId="3900"/>
    <cellStyle name="Обычный 2 39 73" xfId="3946"/>
    <cellStyle name="Обычный 2 39 74" xfId="3992"/>
    <cellStyle name="Обычный 2 39 75" xfId="4038"/>
    <cellStyle name="Обычный 2 39 76" xfId="4084"/>
    <cellStyle name="Обычный 2 39 77" xfId="4130"/>
    <cellStyle name="Обычный 2 39 78" xfId="4176"/>
    <cellStyle name="Обычный 2 39 79" xfId="4222"/>
    <cellStyle name="Обычный 2 39 8" xfId="630"/>
    <cellStyle name="Обычный 2 39 80" xfId="4268"/>
    <cellStyle name="Обычный 2 39 81" xfId="4314"/>
    <cellStyle name="Обычный 2 39 82" xfId="4360"/>
    <cellStyle name="Обычный 2 39 83" xfId="4406"/>
    <cellStyle name="Обычный 2 39 84" xfId="4452"/>
    <cellStyle name="Обычный 2 39 85" xfId="4498"/>
    <cellStyle name="Обычный 2 39 86" xfId="4544"/>
    <cellStyle name="Обычный 2 39 87" xfId="4590"/>
    <cellStyle name="Обычный 2 39 88" xfId="4636"/>
    <cellStyle name="Обычный 2 39 89" xfId="4682"/>
    <cellStyle name="Обычный 2 39 9" xfId="1000"/>
    <cellStyle name="Обычный 2 39 90" xfId="4728"/>
    <cellStyle name="Обычный 2 39 91" xfId="4774"/>
    <cellStyle name="Обычный 2 39 92" xfId="4820"/>
    <cellStyle name="Обычный 2 39 93" xfId="4866"/>
    <cellStyle name="Обычный 2 39 94" xfId="4912"/>
    <cellStyle name="Обычный 2 39 95" xfId="4958"/>
    <cellStyle name="Обычный 2 39 96" xfId="5004"/>
    <cellStyle name="Обычный 2 39 97" xfId="5050"/>
    <cellStyle name="Обычный 2 39 98" xfId="5096"/>
    <cellStyle name="Обычный 2 39 99" xfId="5142"/>
    <cellStyle name="Обычный 2 4" xfId="161"/>
    <cellStyle name="Обычный 2 4 10" xfId="1050"/>
    <cellStyle name="Обычный 2 4 100" xfId="5190"/>
    <cellStyle name="Обычный 2 4 101" xfId="5236"/>
    <cellStyle name="Обычный 2 4 102" xfId="5282"/>
    <cellStyle name="Обычный 2 4 103" xfId="5328"/>
    <cellStyle name="Обычный 2 4 104" xfId="5374"/>
    <cellStyle name="Обычный 2 4 105" xfId="5420"/>
    <cellStyle name="Обычный 2 4 106" xfId="5466"/>
    <cellStyle name="Обычный 2 4 107" xfId="5512"/>
    <cellStyle name="Обычный 2 4 108" xfId="5558"/>
    <cellStyle name="Обычный 2 4 109" xfId="5604"/>
    <cellStyle name="Обычный 2 4 11" xfId="1094"/>
    <cellStyle name="Обычный 2 4 110" xfId="5650"/>
    <cellStyle name="Обычный 2 4 111" xfId="5696"/>
    <cellStyle name="Обычный 2 4 112" xfId="5742"/>
    <cellStyle name="Обычный 2 4 113" xfId="5788"/>
    <cellStyle name="Обычный 2 4 114" xfId="5834"/>
    <cellStyle name="Обычный 2 4 115" xfId="5880"/>
    <cellStyle name="Обычный 2 4 116" xfId="5926"/>
    <cellStyle name="Обычный 2 4 117" xfId="5972"/>
    <cellStyle name="Обычный 2 4 118" xfId="6018"/>
    <cellStyle name="Обычный 2 4 119" xfId="6064"/>
    <cellStyle name="Обычный 2 4 12" xfId="1142"/>
    <cellStyle name="Обычный 2 4 120" xfId="6110"/>
    <cellStyle name="Обычный 2 4 121" xfId="6156"/>
    <cellStyle name="Обычный 2 4 122" xfId="6202"/>
    <cellStyle name="Обычный 2 4 123" xfId="6248"/>
    <cellStyle name="Обычный 2 4 124" xfId="6294"/>
    <cellStyle name="Обычный 2 4 125" xfId="6340"/>
    <cellStyle name="Обычный 2 4 126" xfId="6386"/>
    <cellStyle name="Обычный 2 4 127" xfId="6432"/>
    <cellStyle name="Обычный 2 4 128" xfId="6478"/>
    <cellStyle name="Обычный 2 4 129" xfId="6524"/>
    <cellStyle name="Обычный 2 4 13" xfId="1186"/>
    <cellStyle name="Обычный 2 4 130" xfId="6570"/>
    <cellStyle name="Обычный 2 4 131" xfId="6616"/>
    <cellStyle name="Обычный 2 4 132" xfId="6662"/>
    <cellStyle name="Обычный 2 4 133" xfId="6708"/>
    <cellStyle name="Обычный 2 4 134" xfId="6754"/>
    <cellStyle name="Обычный 2 4 135" xfId="6800"/>
    <cellStyle name="Обычный 2 4 136" xfId="6844"/>
    <cellStyle name="Обычный 2 4 137" xfId="6890"/>
    <cellStyle name="Обычный 2 4 138" xfId="6934"/>
    <cellStyle name="Обычный 2 4 139" xfId="6980"/>
    <cellStyle name="Обычный 2 4 14" xfId="1233"/>
    <cellStyle name="Обычный 2 4 140" xfId="7026"/>
    <cellStyle name="Обычный 2 4 141" xfId="7072"/>
    <cellStyle name="Обычный 2 4 142" xfId="7118"/>
    <cellStyle name="Обычный 2 4 143" xfId="7164"/>
    <cellStyle name="Обычный 2 4 144" xfId="7210"/>
    <cellStyle name="Обычный 2 4 145" xfId="7256"/>
    <cellStyle name="Обычный 2 4 146" xfId="7302"/>
    <cellStyle name="Обычный 2 4 147" xfId="7348"/>
    <cellStyle name="Обычный 2 4 148" xfId="7394"/>
    <cellStyle name="Обычный 2 4 149" xfId="7440"/>
    <cellStyle name="Обычный 2 4 15" xfId="1279"/>
    <cellStyle name="Обычный 2 4 150" xfId="7486"/>
    <cellStyle name="Обычный 2 4 151" xfId="7532"/>
    <cellStyle name="Обычный 2 4 152" xfId="7578"/>
    <cellStyle name="Обычный 2 4 153" xfId="7624"/>
    <cellStyle name="Обычный 2 4 154" xfId="7722"/>
    <cellStyle name="Обычный 2 4 155" xfId="7712"/>
    <cellStyle name="Обычный 2 4 156" xfId="7813"/>
    <cellStyle name="Обычный 2 4 157" xfId="7804"/>
    <cellStyle name="Обычный 2 4 158" xfId="7901"/>
    <cellStyle name="Обычный 2 4 159" xfId="7896"/>
    <cellStyle name="Обычный 2 4 16" xfId="1325"/>
    <cellStyle name="Обычный 2 4 160" xfId="7946"/>
    <cellStyle name="Обычный 2 4 161" xfId="7992"/>
    <cellStyle name="Обычный 2 4 162" xfId="8038"/>
    <cellStyle name="Обычный 2 4 163" xfId="8084"/>
    <cellStyle name="Обычный 2 4 164" xfId="8130"/>
    <cellStyle name="Обычный 2 4 165" xfId="8176"/>
    <cellStyle name="Обычный 2 4 166" xfId="8222"/>
    <cellStyle name="Обычный 2 4 167" xfId="8268"/>
    <cellStyle name="Обычный 2 4 168" xfId="8314"/>
    <cellStyle name="Обычный 2 4 169" xfId="8360"/>
    <cellStyle name="Обычный 2 4 17" xfId="1371"/>
    <cellStyle name="Обычный 2 4 170" xfId="8406"/>
    <cellStyle name="Обычный 2 4 171" xfId="8452"/>
    <cellStyle name="Обычный 2 4 172" xfId="8498"/>
    <cellStyle name="Обычный 2 4 173" xfId="8544"/>
    <cellStyle name="Обычный 2 4 174" xfId="8590"/>
    <cellStyle name="Обычный 2 4 175" xfId="8636"/>
    <cellStyle name="Обычный 2 4 176" xfId="8682"/>
    <cellStyle name="Обычный 2 4 177" xfId="8728"/>
    <cellStyle name="Обычный 2 4 178" xfId="8774"/>
    <cellStyle name="Обычный 2 4 179" xfId="8820"/>
    <cellStyle name="Обычный 2 4 18" xfId="1417"/>
    <cellStyle name="Обычный 2 4 180" xfId="8866"/>
    <cellStyle name="Обычный 2 4 181" xfId="8912"/>
    <cellStyle name="Обычный 2 4 182" xfId="8958"/>
    <cellStyle name="Обычный 2 4 183" xfId="9004"/>
    <cellStyle name="Обычный 2 4 184" xfId="9050"/>
    <cellStyle name="Обычный 2 4 185" xfId="9096"/>
    <cellStyle name="Обычный 2 4 186" xfId="9142"/>
    <cellStyle name="Обычный 2 4 187" xfId="9188"/>
    <cellStyle name="Обычный 2 4 188" xfId="9234"/>
    <cellStyle name="Обычный 2 4 189" xfId="9280"/>
    <cellStyle name="Обычный 2 4 19" xfId="1463"/>
    <cellStyle name="Обычный 2 4 190" xfId="9326"/>
    <cellStyle name="Обычный 2 4 191" xfId="9372"/>
    <cellStyle name="Обычный 2 4 192" xfId="9418"/>
    <cellStyle name="Обычный 2 4 193" xfId="9464"/>
    <cellStyle name="Обычный 2 4 194" xfId="9510"/>
    <cellStyle name="Обычный 2 4 195" xfId="9556"/>
    <cellStyle name="Обычный 2 4 196" xfId="9602"/>
    <cellStyle name="Обычный 2 4 197" xfId="9648"/>
    <cellStyle name="Обычный 2 4 198" xfId="9694"/>
    <cellStyle name="Обычный 2 4 199" xfId="9740"/>
    <cellStyle name="Обычный 2 4 2" xfId="494"/>
    <cellStyle name="Обычный 2 4 20" xfId="1509"/>
    <cellStyle name="Обычный 2 4 200" xfId="9786"/>
    <cellStyle name="Обычный 2 4 201" xfId="9832"/>
    <cellStyle name="Обычный 2 4 202" xfId="9878"/>
    <cellStyle name="Обычный 2 4 203" xfId="9924"/>
    <cellStyle name="Обычный 2 4 204" xfId="9970"/>
    <cellStyle name="Обычный 2 4 205" xfId="10016"/>
    <cellStyle name="Обычный 2 4 206" xfId="10062"/>
    <cellStyle name="Обычный 2 4 207" xfId="10108"/>
    <cellStyle name="Обычный 2 4 208" xfId="10154"/>
    <cellStyle name="Обычный 2 4 209" xfId="10200"/>
    <cellStyle name="Обычный 2 4 21" xfId="1555"/>
    <cellStyle name="Обычный 2 4 210" xfId="10246"/>
    <cellStyle name="Обычный 2 4 211" xfId="10292"/>
    <cellStyle name="Обычный 2 4 212" xfId="10338"/>
    <cellStyle name="Обычный 2 4 213" xfId="10384"/>
    <cellStyle name="Обычный 2 4 214" xfId="10430"/>
    <cellStyle name="Обычный 2 4 215" xfId="10476"/>
    <cellStyle name="Обычный 2 4 216" xfId="10522"/>
    <cellStyle name="Обычный 2 4 217" xfId="10568"/>
    <cellStyle name="Обычный 2 4 218" xfId="10614"/>
    <cellStyle name="Обычный 2 4 219" xfId="10660"/>
    <cellStyle name="Обычный 2 4 22" xfId="1601"/>
    <cellStyle name="Обычный 2 4 220" xfId="10706"/>
    <cellStyle name="Обычный 2 4 221" xfId="10752"/>
    <cellStyle name="Обычный 2 4 222" xfId="10798"/>
    <cellStyle name="Обычный 2 4 223" xfId="10844"/>
    <cellStyle name="Обычный 2 4 224" xfId="10890"/>
    <cellStyle name="Обычный 2 4 225" xfId="10936"/>
    <cellStyle name="Обычный 2 4 226" xfId="10982"/>
    <cellStyle name="Обычный 2 4 227" xfId="11028"/>
    <cellStyle name="Обычный 2 4 228" xfId="11074"/>
    <cellStyle name="Обычный 2 4 229" xfId="11118"/>
    <cellStyle name="Обычный 2 4 23" xfId="1647"/>
    <cellStyle name="Обычный 2 4 230" xfId="11162"/>
    <cellStyle name="Обычный 2 4 231" xfId="11206"/>
    <cellStyle name="Обычный 2 4 232" xfId="11249"/>
    <cellStyle name="Обычный 2 4 233" xfId="11292"/>
    <cellStyle name="Обычный 2 4 234" xfId="11335"/>
    <cellStyle name="Обычный 2 4 235" xfId="11378"/>
    <cellStyle name="Обычный 2 4 236" xfId="11421"/>
    <cellStyle name="Обычный 2 4 237" xfId="11463"/>
    <cellStyle name="Обычный 2 4 238" xfId="11504"/>
    <cellStyle name="Обычный 2 4 239" xfId="11545"/>
    <cellStyle name="Обычный 2 4 24" xfId="1693"/>
    <cellStyle name="Обычный 2 4 240" xfId="11586"/>
    <cellStyle name="Обычный 2 4 241" xfId="11626"/>
    <cellStyle name="Обычный 2 4 242" xfId="11665"/>
    <cellStyle name="Обычный 2 4 243" xfId="11704"/>
    <cellStyle name="Обычный 2 4 244" xfId="11743"/>
    <cellStyle name="Обычный 2 4 245" xfId="11781"/>
    <cellStyle name="Обычный 2 4 246" xfId="11818"/>
    <cellStyle name="Обычный 2 4 247" xfId="11854"/>
    <cellStyle name="Обычный 2 4 25" xfId="1739"/>
    <cellStyle name="Обычный 2 4 26" xfId="1785"/>
    <cellStyle name="Обычный 2 4 27" xfId="1831"/>
    <cellStyle name="Обычный 2 4 28" xfId="1877"/>
    <cellStyle name="Обычный 2 4 29" xfId="1923"/>
    <cellStyle name="Обычный 2 4 3" xfId="872"/>
    <cellStyle name="Обычный 2 4 30" xfId="1969"/>
    <cellStyle name="Обычный 2 4 31" xfId="2015"/>
    <cellStyle name="Обычный 2 4 32" xfId="2061"/>
    <cellStyle name="Обычный 2 4 33" xfId="2107"/>
    <cellStyle name="Обычный 2 4 34" xfId="2153"/>
    <cellStyle name="Обычный 2 4 35" xfId="2199"/>
    <cellStyle name="Обычный 2 4 36" xfId="2245"/>
    <cellStyle name="Обычный 2 4 37" xfId="2291"/>
    <cellStyle name="Обычный 2 4 38" xfId="2337"/>
    <cellStyle name="Обычный 2 4 39" xfId="2383"/>
    <cellStyle name="Обычный 2 4 4" xfId="718"/>
    <cellStyle name="Обычный 2 4 40" xfId="2429"/>
    <cellStyle name="Обычный 2 4 41" xfId="2475"/>
    <cellStyle name="Обычный 2 4 42" xfId="2521"/>
    <cellStyle name="Обычный 2 4 43" xfId="2567"/>
    <cellStyle name="Обычный 2 4 44" xfId="2613"/>
    <cellStyle name="Обычный 2 4 45" xfId="2659"/>
    <cellStyle name="Обычный 2 4 46" xfId="2705"/>
    <cellStyle name="Обычный 2 4 47" xfId="2751"/>
    <cellStyle name="Обычный 2 4 48" xfId="2797"/>
    <cellStyle name="Обычный 2 4 49" xfId="2843"/>
    <cellStyle name="Обычный 2 4 5" xfId="912"/>
    <cellStyle name="Обычный 2 4 50" xfId="2889"/>
    <cellStyle name="Обычный 2 4 51" xfId="2935"/>
    <cellStyle name="Обычный 2 4 52" xfId="2981"/>
    <cellStyle name="Обычный 2 4 53" xfId="3027"/>
    <cellStyle name="Обычный 2 4 54" xfId="3073"/>
    <cellStyle name="Обычный 2 4 55" xfId="3119"/>
    <cellStyle name="Обычный 2 4 56" xfId="3165"/>
    <cellStyle name="Обычный 2 4 57" xfId="3211"/>
    <cellStyle name="Обычный 2 4 58" xfId="3257"/>
    <cellStyle name="Обычный 2 4 59" xfId="3304"/>
    <cellStyle name="Обычный 2 4 6" xfId="675"/>
    <cellStyle name="Обычный 2 4 60" xfId="3350"/>
    <cellStyle name="Обычный 2 4 61" xfId="3396"/>
    <cellStyle name="Обычный 2 4 62" xfId="3442"/>
    <cellStyle name="Обычный 2 4 63" xfId="3488"/>
    <cellStyle name="Обычный 2 4 64" xfId="3534"/>
    <cellStyle name="Обычный 2 4 65" xfId="3580"/>
    <cellStyle name="Обычный 2 4 66" xfId="3626"/>
    <cellStyle name="Обычный 2 4 67" xfId="3672"/>
    <cellStyle name="Обычный 2 4 68" xfId="3718"/>
    <cellStyle name="Обычный 2 4 69" xfId="3764"/>
    <cellStyle name="Обычный 2 4 7" xfId="958"/>
    <cellStyle name="Обычный 2 4 70" xfId="3810"/>
    <cellStyle name="Обычный 2 4 71" xfId="3856"/>
    <cellStyle name="Обычный 2 4 72" xfId="3902"/>
    <cellStyle name="Обычный 2 4 73" xfId="3948"/>
    <cellStyle name="Обычный 2 4 74" xfId="3994"/>
    <cellStyle name="Обычный 2 4 75" xfId="4040"/>
    <cellStyle name="Обычный 2 4 76" xfId="4086"/>
    <cellStyle name="Обычный 2 4 77" xfId="4132"/>
    <cellStyle name="Обычный 2 4 78" xfId="4178"/>
    <cellStyle name="Обычный 2 4 79" xfId="4224"/>
    <cellStyle name="Обычный 2 4 8" xfId="629"/>
    <cellStyle name="Обычный 2 4 80" xfId="4270"/>
    <cellStyle name="Обычный 2 4 81" xfId="4316"/>
    <cellStyle name="Обычный 2 4 82" xfId="4362"/>
    <cellStyle name="Обычный 2 4 83" xfId="4408"/>
    <cellStyle name="Обычный 2 4 84" xfId="4454"/>
    <cellStyle name="Обычный 2 4 85" xfId="4500"/>
    <cellStyle name="Обычный 2 4 86" xfId="4546"/>
    <cellStyle name="Обычный 2 4 87" xfId="4592"/>
    <cellStyle name="Обычный 2 4 88" xfId="4638"/>
    <cellStyle name="Обычный 2 4 89" xfId="4684"/>
    <cellStyle name="Обычный 2 4 9" xfId="1002"/>
    <cellStyle name="Обычный 2 4 90" xfId="4730"/>
    <cellStyle name="Обычный 2 4 91" xfId="4776"/>
    <cellStyle name="Обычный 2 4 92" xfId="4822"/>
    <cellStyle name="Обычный 2 4 93" xfId="4868"/>
    <cellStyle name="Обычный 2 4 94" xfId="4914"/>
    <cellStyle name="Обычный 2 4 95" xfId="4960"/>
    <cellStyle name="Обычный 2 4 96" xfId="5006"/>
    <cellStyle name="Обычный 2 4 97" xfId="5052"/>
    <cellStyle name="Обычный 2 4 98" xfId="5098"/>
    <cellStyle name="Обычный 2 4 99" xfId="5144"/>
    <cellStyle name="Обычный 2 40" xfId="227"/>
    <cellStyle name="Обычный 2 40 10" xfId="1098"/>
    <cellStyle name="Обычный 2 40 100" xfId="5191"/>
    <cellStyle name="Обычный 2 40 101" xfId="5237"/>
    <cellStyle name="Обычный 2 40 102" xfId="5283"/>
    <cellStyle name="Обычный 2 40 103" xfId="5329"/>
    <cellStyle name="Обычный 2 40 104" xfId="5375"/>
    <cellStyle name="Обычный 2 40 105" xfId="5421"/>
    <cellStyle name="Обычный 2 40 106" xfId="5467"/>
    <cellStyle name="Обычный 2 40 107" xfId="5513"/>
    <cellStyle name="Обычный 2 40 108" xfId="5559"/>
    <cellStyle name="Обычный 2 40 109" xfId="5605"/>
    <cellStyle name="Обычный 2 40 11" xfId="1095"/>
    <cellStyle name="Обычный 2 40 110" xfId="5651"/>
    <cellStyle name="Обычный 2 40 111" xfId="5697"/>
    <cellStyle name="Обычный 2 40 112" xfId="5743"/>
    <cellStyle name="Обычный 2 40 113" xfId="5789"/>
    <cellStyle name="Обычный 2 40 114" xfId="5835"/>
    <cellStyle name="Обычный 2 40 115" xfId="5881"/>
    <cellStyle name="Обычный 2 40 116" xfId="5927"/>
    <cellStyle name="Обычный 2 40 117" xfId="5973"/>
    <cellStyle name="Обычный 2 40 118" xfId="6019"/>
    <cellStyle name="Обычный 2 40 119" xfId="6065"/>
    <cellStyle name="Обычный 2 40 12" xfId="1189"/>
    <cellStyle name="Обычный 2 40 120" xfId="6111"/>
    <cellStyle name="Обычный 2 40 121" xfId="6157"/>
    <cellStyle name="Обычный 2 40 122" xfId="6203"/>
    <cellStyle name="Обычный 2 40 123" xfId="6249"/>
    <cellStyle name="Обычный 2 40 124" xfId="6295"/>
    <cellStyle name="Обычный 2 40 125" xfId="6341"/>
    <cellStyle name="Обычный 2 40 126" xfId="6387"/>
    <cellStyle name="Обычный 2 40 127" xfId="6433"/>
    <cellStyle name="Обычный 2 40 128" xfId="6479"/>
    <cellStyle name="Обычный 2 40 129" xfId="6525"/>
    <cellStyle name="Обычный 2 40 13" xfId="1187"/>
    <cellStyle name="Обычный 2 40 130" xfId="6571"/>
    <cellStyle name="Обычный 2 40 131" xfId="6617"/>
    <cellStyle name="Обычный 2 40 132" xfId="6663"/>
    <cellStyle name="Обычный 2 40 133" xfId="6709"/>
    <cellStyle name="Обычный 2 40 134" xfId="6755"/>
    <cellStyle name="Обычный 2 40 135" xfId="6801"/>
    <cellStyle name="Обычный 2 40 136" xfId="6845"/>
    <cellStyle name="Обычный 2 40 137" xfId="6891"/>
    <cellStyle name="Обычный 2 40 138" xfId="6935"/>
    <cellStyle name="Обычный 2 40 139" xfId="6981"/>
    <cellStyle name="Обычный 2 40 14" xfId="1234"/>
    <cellStyle name="Обычный 2 40 140" xfId="7027"/>
    <cellStyle name="Обычный 2 40 141" xfId="7073"/>
    <cellStyle name="Обычный 2 40 142" xfId="7119"/>
    <cellStyle name="Обычный 2 40 143" xfId="7165"/>
    <cellStyle name="Обычный 2 40 144" xfId="7211"/>
    <cellStyle name="Обычный 2 40 145" xfId="7257"/>
    <cellStyle name="Обычный 2 40 146" xfId="7303"/>
    <cellStyle name="Обычный 2 40 147" xfId="7349"/>
    <cellStyle name="Обычный 2 40 148" xfId="7395"/>
    <cellStyle name="Обычный 2 40 149" xfId="7441"/>
    <cellStyle name="Обычный 2 40 15" xfId="1280"/>
    <cellStyle name="Обычный 2 40 150" xfId="7487"/>
    <cellStyle name="Обычный 2 40 151" xfId="7533"/>
    <cellStyle name="Обычный 2 40 152" xfId="7579"/>
    <cellStyle name="Обычный 2 40 153" xfId="7625"/>
    <cellStyle name="Обычный 2 40 154" xfId="7723"/>
    <cellStyle name="Обычный 2 40 155" xfId="7713"/>
    <cellStyle name="Обычный 2 40 156" xfId="7814"/>
    <cellStyle name="Обычный 2 40 157" xfId="7805"/>
    <cellStyle name="Обычный 2 40 158" xfId="7902"/>
    <cellStyle name="Обычный 2 40 159" xfId="7897"/>
    <cellStyle name="Обычный 2 40 16" xfId="1326"/>
    <cellStyle name="Обычный 2 40 160" xfId="7947"/>
    <cellStyle name="Обычный 2 40 161" xfId="7993"/>
    <cellStyle name="Обычный 2 40 162" xfId="8039"/>
    <cellStyle name="Обычный 2 40 163" xfId="8085"/>
    <cellStyle name="Обычный 2 40 164" xfId="8131"/>
    <cellStyle name="Обычный 2 40 165" xfId="8177"/>
    <cellStyle name="Обычный 2 40 166" xfId="8223"/>
    <cellStyle name="Обычный 2 40 167" xfId="8269"/>
    <cellStyle name="Обычный 2 40 168" xfId="8315"/>
    <cellStyle name="Обычный 2 40 169" xfId="8361"/>
    <cellStyle name="Обычный 2 40 17" xfId="1372"/>
    <cellStyle name="Обычный 2 40 170" xfId="8407"/>
    <cellStyle name="Обычный 2 40 171" xfId="8453"/>
    <cellStyle name="Обычный 2 40 172" xfId="8499"/>
    <cellStyle name="Обычный 2 40 173" xfId="8545"/>
    <cellStyle name="Обычный 2 40 174" xfId="8591"/>
    <cellStyle name="Обычный 2 40 175" xfId="8637"/>
    <cellStyle name="Обычный 2 40 176" xfId="8683"/>
    <cellStyle name="Обычный 2 40 177" xfId="8729"/>
    <cellStyle name="Обычный 2 40 178" xfId="8775"/>
    <cellStyle name="Обычный 2 40 179" xfId="8821"/>
    <cellStyle name="Обычный 2 40 18" xfId="1418"/>
    <cellStyle name="Обычный 2 40 180" xfId="8867"/>
    <cellStyle name="Обычный 2 40 181" xfId="8913"/>
    <cellStyle name="Обычный 2 40 182" xfId="8959"/>
    <cellStyle name="Обычный 2 40 183" xfId="9005"/>
    <cellStyle name="Обычный 2 40 184" xfId="9051"/>
    <cellStyle name="Обычный 2 40 185" xfId="9097"/>
    <cellStyle name="Обычный 2 40 186" xfId="9143"/>
    <cellStyle name="Обычный 2 40 187" xfId="9189"/>
    <cellStyle name="Обычный 2 40 188" xfId="9235"/>
    <cellStyle name="Обычный 2 40 189" xfId="9281"/>
    <cellStyle name="Обычный 2 40 19" xfId="1464"/>
    <cellStyle name="Обычный 2 40 190" xfId="9327"/>
    <cellStyle name="Обычный 2 40 191" xfId="9373"/>
    <cellStyle name="Обычный 2 40 192" xfId="9419"/>
    <cellStyle name="Обычный 2 40 193" xfId="9465"/>
    <cellStyle name="Обычный 2 40 194" xfId="9511"/>
    <cellStyle name="Обычный 2 40 195" xfId="9557"/>
    <cellStyle name="Обычный 2 40 196" xfId="9603"/>
    <cellStyle name="Обычный 2 40 197" xfId="9649"/>
    <cellStyle name="Обычный 2 40 198" xfId="9695"/>
    <cellStyle name="Обычный 2 40 199" xfId="9741"/>
    <cellStyle name="Обычный 2 40 2" xfId="495"/>
    <cellStyle name="Обычный 2 40 20" xfId="1510"/>
    <cellStyle name="Обычный 2 40 200" xfId="9787"/>
    <cellStyle name="Обычный 2 40 201" xfId="9833"/>
    <cellStyle name="Обычный 2 40 202" xfId="9879"/>
    <cellStyle name="Обычный 2 40 203" xfId="9925"/>
    <cellStyle name="Обычный 2 40 204" xfId="9971"/>
    <cellStyle name="Обычный 2 40 205" xfId="10017"/>
    <cellStyle name="Обычный 2 40 206" xfId="10063"/>
    <cellStyle name="Обычный 2 40 207" xfId="10109"/>
    <cellStyle name="Обычный 2 40 208" xfId="10155"/>
    <cellStyle name="Обычный 2 40 209" xfId="10201"/>
    <cellStyle name="Обычный 2 40 21" xfId="1556"/>
    <cellStyle name="Обычный 2 40 210" xfId="10247"/>
    <cellStyle name="Обычный 2 40 211" xfId="10293"/>
    <cellStyle name="Обычный 2 40 212" xfId="10339"/>
    <cellStyle name="Обычный 2 40 213" xfId="10385"/>
    <cellStyle name="Обычный 2 40 214" xfId="10431"/>
    <cellStyle name="Обычный 2 40 215" xfId="10477"/>
    <cellStyle name="Обычный 2 40 216" xfId="10523"/>
    <cellStyle name="Обычный 2 40 217" xfId="10569"/>
    <cellStyle name="Обычный 2 40 218" xfId="10615"/>
    <cellStyle name="Обычный 2 40 219" xfId="10661"/>
    <cellStyle name="Обычный 2 40 22" xfId="1602"/>
    <cellStyle name="Обычный 2 40 220" xfId="10707"/>
    <cellStyle name="Обычный 2 40 221" xfId="10753"/>
    <cellStyle name="Обычный 2 40 222" xfId="10799"/>
    <cellStyle name="Обычный 2 40 223" xfId="10845"/>
    <cellStyle name="Обычный 2 40 224" xfId="10891"/>
    <cellStyle name="Обычный 2 40 225" xfId="10937"/>
    <cellStyle name="Обычный 2 40 226" xfId="10983"/>
    <cellStyle name="Обычный 2 40 227" xfId="11029"/>
    <cellStyle name="Обычный 2 40 228" xfId="11075"/>
    <cellStyle name="Обычный 2 40 229" xfId="11119"/>
    <cellStyle name="Обычный 2 40 23" xfId="1648"/>
    <cellStyle name="Обычный 2 40 230" xfId="11163"/>
    <cellStyle name="Обычный 2 40 231" xfId="11207"/>
    <cellStyle name="Обычный 2 40 232" xfId="11250"/>
    <cellStyle name="Обычный 2 40 233" xfId="11293"/>
    <cellStyle name="Обычный 2 40 234" xfId="11336"/>
    <cellStyle name="Обычный 2 40 235" xfId="11379"/>
    <cellStyle name="Обычный 2 40 236" xfId="11422"/>
    <cellStyle name="Обычный 2 40 237" xfId="11464"/>
    <cellStyle name="Обычный 2 40 238" xfId="11505"/>
    <cellStyle name="Обычный 2 40 239" xfId="11546"/>
    <cellStyle name="Обычный 2 40 24" xfId="1694"/>
    <cellStyle name="Обычный 2 40 240" xfId="11587"/>
    <cellStyle name="Обычный 2 40 241" xfId="11627"/>
    <cellStyle name="Обычный 2 40 242" xfId="11666"/>
    <cellStyle name="Обычный 2 40 243" xfId="11705"/>
    <cellStyle name="Обычный 2 40 244" xfId="11744"/>
    <cellStyle name="Обычный 2 40 245" xfId="11782"/>
    <cellStyle name="Обычный 2 40 246" xfId="11819"/>
    <cellStyle name="Обычный 2 40 247" xfId="11855"/>
    <cellStyle name="Обычный 2 40 25" xfId="1740"/>
    <cellStyle name="Обычный 2 40 26" xfId="1786"/>
    <cellStyle name="Обычный 2 40 27" xfId="1832"/>
    <cellStyle name="Обычный 2 40 28" xfId="1878"/>
    <cellStyle name="Обычный 2 40 29" xfId="1924"/>
    <cellStyle name="Обычный 2 40 3" xfId="873"/>
    <cellStyle name="Обычный 2 40 30" xfId="1970"/>
    <cellStyle name="Обычный 2 40 31" xfId="2016"/>
    <cellStyle name="Обычный 2 40 32" xfId="2062"/>
    <cellStyle name="Обычный 2 40 33" xfId="2108"/>
    <cellStyle name="Обычный 2 40 34" xfId="2154"/>
    <cellStyle name="Обычный 2 40 35" xfId="2200"/>
    <cellStyle name="Обычный 2 40 36" xfId="2246"/>
    <cellStyle name="Обычный 2 40 37" xfId="2292"/>
    <cellStyle name="Обычный 2 40 38" xfId="2338"/>
    <cellStyle name="Обычный 2 40 39" xfId="2384"/>
    <cellStyle name="Обычный 2 40 4" xfId="717"/>
    <cellStyle name="Обычный 2 40 40" xfId="2430"/>
    <cellStyle name="Обычный 2 40 41" xfId="2476"/>
    <cellStyle name="Обычный 2 40 42" xfId="2522"/>
    <cellStyle name="Обычный 2 40 43" xfId="2568"/>
    <cellStyle name="Обычный 2 40 44" xfId="2614"/>
    <cellStyle name="Обычный 2 40 45" xfId="2660"/>
    <cellStyle name="Обычный 2 40 46" xfId="2706"/>
    <cellStyle name="Обычный 2 40 47" xfId="2752"/>
    <cellStyle name="Обычный 2 40 48" xfId="2798"/>
    <cellStyle name="Обычный 2 40 49" xfId="2844"/>
    <cellStyle name="Обычный 2 40 5" xfId="913"/>
    <cellStyle name="Обычный 2 40 50" xfId="2890"/>
    <cellStyle name="Обычный 2 40 51" xfId="2936"/>
    <cellStyle name="Обычный 2 40 52" xfId="2982"/>
    <cellStyle name="Обычный 2 40 53" xfId="3028"/>
    <cellStyle name="Обычный 2 40 54" xfId="3074"/>
    <cellStyle name="Обычный 2 40 55" xfId="3120"/>
    <cellStyle name="Обычный 2 40 56" xfId="3166"/>
    <cellStyle name="Обычный 2 40 57" xfId="3212"/>
    <cellStyle name="Обычный 2 40 58" xfId="3258"/>
    <cellStyle name="Обычный 2 40 59" xfId="3305"/>
    <cellStyle name="Обычный 2 40 6" xfId="674"/>
    <cellStyle name="Обычный 2 40 60" xfId="3351"/>
    <cellStyle name="Обычный 2 40 61" xfId="3397"/>
    <cellStyle name="Обычный 2 40 62" xfId="3443"/>
    <cellStyle name="Обычный 2 40 63" xfId="3489"/>
    <cellStyle name="Обычный 2 40 64" xfId="3535"/>
    <cellStyle name="Обычный 2 40 65" xfId="3581"/>
    <cellStyle name="Обычный 2 40 66" xfId="3627"/>
    <cellStyle name="Обычный 2 40 67" xfId="3673"/>
    <cellStyle name="Обычный 2 40 68" xfId="3719"/>
    <cellStyle name="Обычный 2 40 69" xfId="3765"/>
    <cellStyle name="Обычный 2 40 7" xfId="959"/>
    <cellStyle name="Обычный 2 40 70" xfId="3811"/>
    <cellStyle name="Обычный 2 40 71" xfId="3857"/>
    <cellStyle name="Обычный 2 40 72" xfId="3903"/>
    <cellStyle name="Обычный 2 40 73" xfId="3949"/>
    <cellStyle name="Обычный 2 40 74" xfId="3995"/>
    <cellStyle name="Обычный 2 40 75" xfId="4041"/>
    <cellStyle name="Обычный 2 40 76" xfId="4087"/>
    <cellStyle name="Обычный 2 40 77" xfId="4133"/>
    <cellStyle name="Обычный 2 40 78" xfId="4179"/>
    <cellStyle name="Обычный 2 40 79" xfId="4225"/>
    <cellStyle name="Обычный 2 40 8" xfId="1006"/>
    <cellStyle name="Обычный 2 40 80" xfId="4271"/>
    <cellStyle name="Обычный 2 40 81" xfId="4317"/>
    <cellStyle name="Обычный 2 40 82" xfId="4363"/>
    <cellStyle name="Обычный 2 40 83" xfId="4409"/>
    <cellStyle name="Обычный 2 40 84" xfId="4455"/>
    <cellStyle name="Обычный 2 40 85" xfId="4501"/>
    <cellStyle name="Обычный 2 40 86" xfId="4547"/>
    <cellStyle name="Обычный 2 40 87" xfId="4593"/>
    <cellStyle name="Обычный 2 40 88" xfId="4639"/>
    <cellStyle name="Обычный 2 40 89" xfId="4685"/>
    <cellStyle name="Обычный 2 40 9" xfId="1003"/>
    <cellStyle name="Обычный 2 40 90" xfId="4731"/>
    <cellStyle name="Обычный 2 40 91" xfId="4777"/>
    <cellStyle name="Обычный 2 40 92" xfId="4823"/>
    <cellStyle name="Обычный 2 40 93" xfId="4869"/>
    <cellStyle name="Обычный 2 40 94" xfId="4915"/>
    <cellStyle name="Обычный 2 40 95" xfId="4961"/>
    <cellStyle name="Обычный 2 40 96" xfId="5007"/>
    <cellStyle name="Обычный 2 40 97" xfId="5053"/>
    <cellStyle name="Обычный 2 40 98" xfId="5099"/>
    <cellStyle name="Обычный 2 40 99" xfId="5145"/>
    <cellStyle name="Обычный 2 41" xfId="228"/>
    <cellStyle name="Обычный 2 41 10" xfId="1099"/>
    <cellStyle name="Обычный 2 41 100" xfId="5239"/>
    <cellStyle name="Обычный 2 41 101" xfId="5285"/>
    <cellStyle name="Обычный 2 41 102" xfId="5331"/>
    <cellStyle name="Обычный 2 41 103" xfId="5377"/>
    <cellStyle name="Обычный 2 41 104" xfId="5423"/>
    <cellStyle name="Обычный 2 41 105" xfId="5469"/>
    <cellStyle name="Обычный 2 41 106" xfId="5515"/>
    <cellStyle name="Обычный 2 41 107" xfId="5561"/>
    <cellStyle name="Обычный 2 41 108" xfId="5607"/>
    <cellStyle name="Обычный 2 41 109" xfId="5653"/>
    <cellStyle name="Обычный 2 41 11" xfId="1096"/>
    <cellStyle name="Обычный 2 41 110" xfId="5699"/>
    <cellStyle name="Обычный 2 41 111" xfId="5745"/>
    <cellStyle name="Обычный 2 41 112" xfId="5791"/>
    <cellStyle name="Обычный 2 41 113" xfId="5837"/>
    <cellStyle name="Обычный 2 41 114" xfId="5883"/>
    <cellStyle name="Обычный 2 41 115" xfId="5929"/>
    <cellStyle name="Обычный 2 41 116" xfId="5975"/>
    <cellStyle name="Обычный 2 41 117" xfId="6021"/>
    <cellStyle name="Обычный 2 41 118" xfId="6067"/>
    <cellStyle name="Обычный 2 41 119" xfId="6113"/>
    <cellStyle name="Обычный 2 41 12" xfId="1190"/>
    <cellStyle name="Обычный 2 41 120" xfId="6159"/>
    <cellStyle name="Обычный 2 41 121" xfId="6205"/>
    <cellStyle name="Обычный 2 41 122" xfId="6251"/>
    <cellStyle name="Обычный 2 41 123" xfId="6297"/>
    <cellStyle name="Обычный 2 41 124" xfId="6343"/>
    <cellStyle name="Обычный 2 41 125" xfId="6389"/>
    <cellStyle name="Обычный 2 41 126" xfId="6435"/>
    <cellStyle name="Обычный 2 41 127" xfId="6481"/>
    <cellStyle name="Обычный 2 41 128" xfId="6527"/>
    <cellStyle name="Обычный 2 41 129" xfId="6573"/>
    <cellStyle name="Обычный 2 41 13" xfId="1236"/>
    <cellStyle name="Обычный 2 41 130" xfId="6619"/>
    <cellStyle name="Обычный 2 41 131" xfId="6665"/>
    <cellStyle name="Обычный 2 41 132" xfId="6711"/>
    <cellStyle name="Обычный 2 41 133" xfId="6757"/>
    <cellStyle name="Обычный 2 41 134" xfId="6803"/>
    <cellStyle name="Обычный 2 41 135" xfId="6847"/>
    <cellStyle name="Обычный 2 41 136" xfId="6893"/>
    <cellStyle name="Обычный 2 41 137" xfId="6937"/>
    <cellStyle name="Обычный 2 41 138" xfId="6983"/>
    <cellStyle name="Обычный 2 41 139" xfId="7029"/>
    <cellStyle name="Обычный 2 41 14" xfId="1282"/>
    <cellStyle name="Обычный 2 41 140" xfId="7075"/>
    <cellStyle name="Обычный 2 41 141" xfId="7121"/>
    <cellStyle name="Обычный 2 41 142" xfId="7167"/>
    <cellStyle name="Обычный 2 41 143" xfId="7213"/>
    <cellStyle name="Обычный 2 41 144" xfId="7259"/>
    <cellStyle name="Обычный 2 41 145" xfId="7305"/>
    <cellStyle name="Обычный 2 41 146" xfId="7351"/>
    <cellStyle name="Обычный 2 41 147" xfId="7397"/>
    <cellStyle name="Обычный 2 41 148" xfId="7443"/>
    <cellStyle name="Обычный 2 41 149" xfId="7489"/>
    <cellStyle name="Обычный 2 41 15" xfId="1328"/>
    <cellStyle name="Обычный 2 41 150" xfId="7535"/>
    <cellStyle name="Обычный 2 41 151" xfId="7581"/>
    <cellStyle name="Обычный 2 41 152" xfId="7627"/>
    <cellStyle name="Обычный 2 41 153" xfId="7673"/>
    <cellStyle name="Обычный 2 41 154" xfId="7764"/>
    <cellStyle name="Обычный 2 41 155" xfId="7714"/>
    <cellStyle name="Обычный 2 41 156" xfId="7815"/>
    <cellStyle name="Обычный 2 41 157" xfId="7806"/>
    <cellStyle name="Обычный 2 41 158" xfId="7903"/>
    <cellStyle name="Обычный 2 41 159" xfId="7949"/>
    <cellStyle name="Обычный 2 41 16" xfId="1374"/>
    <cellStyle name="Обычный 2 41 160" xfId="7995"/>
    <cellStyle name="Обычный 2 41 161" xfId="8041"/>
    <cellStyle name="Обычный 2 41 162" xfId="8087"/>
    <cellStyle name="Обычный 2 41 163" xfId="8133"/>
    <cellStyle name="Обычный 2 41 164" xfId="8179"/>
    <cellStyle name="Обычный 2 41 165" xfId="8225"/>
    <cellStyle name="Обычный 2 41 166" xfId="8271"/>
    <cellStyle name="Обычный 2 41 167" xfId="8317"/>
    <cellStyle name="Обычный 2 41 168" xfId="8363"/>
    <cellStyle name="Обычный 2 41 169" xfId="8409"/>
    <cellStyle name="Обычный 2 41 17" xfId="1420"/>
    <cellStyle name="Обычный 2 41 170" xfId="8455"/>
    <cellStyle name="Обычный 2 41 171" xfId="8501"/>
    <cellStyle name="Обычный 2 41 172" xfId="8547"/>
    <cellStyle name="Обычный 2 41 173" xfId="8593"/>
    <cellStyle name="Обычный 2 41 174" xfId="8639"/>
    <cellStyle name="Обычный 2 41 175" xfId="8685"/>
    <cellStyle name="Обычный 2 41 176" xfId="8731"/>
    <cellStyle name="Обычный 2 41 177" xfId="8777"/>
    <cellStyle name="Обычный 2 41 178" xfId="8823"/>
    <cellStyle name="Обычный 2 41 179" xfId="8869"/>
    <cellStyle name="Обычный 2 41 18" xfId="1466"/>
    <cellStyle name="Обычный 2 41 180" xfId="8915"/>
    <cellStyle name="Обычный 2 41 181" xfId="8961"/>
    <cellStyle name="Обычный 2 41 182" xfId="9007"/>
    <cellStyle name="Обычный 2 41 183" xfId="9053"/>
    <cellStyle name="Обычный 2 41 184" xfId="9099"/>
    <cellStyle name="Обычный 2 41 185" xfId="9145"/>
    <cellStyle name="Обычный 2 41 186" xfId="9191"/>
    <cellStyle name="Обычный 2 41 187" xfId="9237"/>
    <cellStyle name="Обычный 2 41 188" xfId="9283"/>
    <cellStyle name="Обычный 2 41 189" xfId="9329"/>
    <cellStyle name="Обычный 2 41 19" xfId="1512"/>
    <cellStyle name="Обычный 2 41 190" xfId="9375"/>
    <cellStyle name="Обычный 2 41 191" xfId="9421"/>
    <cellStyle name="Обычный 2 41 192" xfId="9467"/>
    <cellStyle name="Обычный 2 41 193" xfId="9513"/>
    <cellStyle name="Обычный 2 41 194" xfId="9559"/>
    <cellStyle name="Обычный 2 41 195" xfId="9605"/>
    <cellStyle name="Обычный 2 41 196" xfId="9651"/>
    <cellStyle name="Обычный 2 41 197" xfId="9697"/>
    <cellStyle name="Обычный 2 41 198" xfId="9743"/>
    <cellStyle name="Обычный 2 41 199" xfId="9789"/>
    <cellStyle name="Обычный 2 41 2" xfId="496"/>
    <cellStyle name="Обычный 2 41 20" xfId="1558"/>
    <cellStyle name="Обычный 2 41 200" xfId="9835"/>
    <cellStyle name="Обычный 2 41 201" xfId="9881"/>
    <cellStyle name="Обычный 2 41 202" xfId="9927"/>
    <cellStyle name="Обычный 2 41 203" xfId="9973"/>
    <cellStyle name="Обычный 2 41 204" xfId="10019"/>
    <cellStyle name="Обычный 2 41 205" xfId="10065"/>
    <cellStyle name="Обычный 2 41 206" xfId="10111"/>
    <cellStyle name="Обычный 2 41 207" xfId="10157"/>
    <cellStyle name="Обычный 2 41 208" xfId="10203"/>
    <cellStyle name="Обычный 2 41 209" xfId="10249"/>
    <cellStyle name="Обычный 2 41 21" xfId="1604"/>
    <cellStyle name="Обычный 2 41 210" xfId="10295"/>
    <cellStyle name="Обычный 2 41 211" xfId="10341"/>
    <cellStyle name="Обычный 2 41 212" xfId="10387"/>
    <cellStyle name="Обычный 2 41 213" xfId="10433"/>
    <cellStyle name="Обычный 2 41 214" xfId="10479"/>
    <cellStyle name="Обычный 2 41 215" xfId="10525"/>
    <cellStyle name="Обычный 2 41 216" xfId="10571"/>
    <cellStyle name="Обычный 2 41 217" xfId="10617"/>
    <cellStyle name="Обычный 2 41 218" xfId="10663"/>
    <cellStyle name="Обычный 2 41 219" xfId="10709"/>
    <cellStyle name="Обычный 2 41 22" xfId="1650"/>
    <cellStyle name="Обычный 2 41 220" xfId="10755"/>
    <cellStyle name="Обычный 2 41 221" xfId="10801"/>
    <cellStyle name="Обычный 2 41 222" xfId="10847"/>
    <cellStyle name="Обычный 2 41 223" xfId="10893"/>
    <cellStyle name="Обычный 2 41 224" xfId="10939"/>
    <cellStyle name="Обычный 2 41 225" xfId="10985"/>
    <cellStyle name="Обычный 2 41 226" xfId="11031"/>
    <cellStyle name="Обычный 2 41 227" xfId="11077"/>
    <cellStyle name="Обычный 2 41 228" xfId="11121"/>
    <cellStyle name="Обычный 2 41 229" xfId="11165"/>
    <cellStyle name="Обычный 2 41 23" xfId="1696"/>
    <cellStyle name="Обычный 2 41 230" xfId="11209"/>
    <cellStyle name="Обычный 2 41 231" xfId="11252"/>
    <cellStyle name="Обычный 2 41 232" xfId="11295"/>
    <cellStyle name="Обычный 2 41 233" xfId="11338"/>
    <cellStyle name="Обычный 2 41 234" xfId="11381"/>
    <cellStyle name="Обычный 2 41 235" xfId="11424"/>
    <cellStyle name="Обычный 2 41 236" xfId="11466"/>
    <cellStyle name="Обычный 2 41 237" xfId="11507"/>
    <cellStyle name="Обычный 2 41 238" xfId="11548"/>
    <cellStyle name="Обычный 2 41 239" xfId="11589"/>
    <cellStyle name="Обычный 2 41 24" xfId="1742"/>
    <cellStyle name="Обычный 2 41 240" xfId="11629"/>
    <cellStyle name="Обычный 2 41 241" xfId="11668"/>
    <cellStyle name="Обычный 2 41 242" xfId="11707"/>
    <cellStyle name="Обычный 2 41 243" xfId="11746"/>
    <cellStyle name="Обычный 2 41 244" xfId="11784"/>
    <cellStyle name="Обычный 2 41 245" xfId="11821"/>
    <cellStyle name="Обычный 2 41 246" xfId="11857"/>
    <cellStyle name="Обычный 2 41 247" xfId="11875"/>
    <cellStyle name="Обычный 2 41 25" xfId="1788"/>
    <cellStyle name="Обычный 2 41 26" xfId="1834"/>
    <cellStyle name="Обычный 2 41 27" xfId="1880"/>
    <cellStyle name="Обычный 2 41 28" xfId="1926"/>
    <cellStyle name="Обычный 2 41 29" xfId="1972"/>
    <cellStyle name="Обычный 2 41 3" xfId="874"/>
    <cellStyle name="Обычный 2 41 30" xfId="2018"/>
    <cellStyle name="Обычный 2 41 31" xfId="2064"/>
    <cellStyle name="Обычный 2 41 32" xfId="2110"/>
    <cellStyle name="Обычный 2 41 33" xfId="2156"/>
    <cellStyle name="Обычный 2 41 34" xfId="2202"/>
    <cellStyle name="Обычный 2 41 35" xfId="2248"/>
    <cellStyle name="Обычный 2 41 36" xfId="2294"/>
    <cellStyle name="Обычный 2 41 37" xfId="2340"/>
    <cellStyle name="Обычный 2 41 38" xfId="2386"/>
    <cellStyle name="Обычный 2 41 39" xfId="2432"/>
    <cellStyle name="Обычный 2 41 4" xfId="716"/>
    <cellStyle name="Обычный 2 41 40" xfId="2478"/>
    <cellStyle name="Обычный 2 41 41" xfId="2524"/>
    <cellStyle name="Обычный 2 41 42" xfId="2570"/>
    <cellStyle name="Обычный 2 41 43" xfId="2616"/>
    <cellStyle name="Обычный 2 41 44" xfId="2662"/>
    <cellStyle name="Обычный 2 41 45" xfId="2708"/>
    <cellStyle name="Обычный 2 41 46" xfId="2754"/>
    <cellStyle name="Обычный 2 41 47" xfId="2800"/>
    <cellStyle name="Обычный 2 41 48" xfId="2846"/>
    <cellStyle name="Обычный 2 41 49" xfId="2892"/>
    <cellStyle name="Обычный 2 41 5" xfId="914"/>
    <cellStyle name="Обычный 2 41 50" xfId="2938"/>
    <cellStyle name="Обычный 2 41 51" xfId="2984"/>
    <cellStyle name="Обычный 2 41 52" xfId="3030"/>
    <cellStyle name="Обычный 2 41 53" xfId="3076"/>
    <cellStyle name="Обычный 2 41 54" xfId="3122"/>
    <cellStyle name="Обычный 2 41 55" xfId="3168"/>
    <cellStyle name="Обычный 2 41 56" xfId="3214"/>
    <cellStyle name="Обычный 2 41 57" xfId="3260"/>
    <cellStyle name="Обычный 2 41 58" xfId="3307"/>
    <cellStyle name="Обычный 2 41 59" xfId="3353"/>
    <cellStyle name="Обычный 2 41 6" xfId="673"/>
    <cellStyle name="Обычный 2 41 60" xfId="3399"/>
    <cellStyle name="Обычный 2 41 61" xfId="3445"/>
    <cellStyle name="Обычный 2 41 62" xfId="3491"/>
    <cellStyle name="Обычный 2 41 63" xfId="3537"/>
    <cellStyle name="Обычный 2 41 64" xfId="3583"/>
    <cellStyle name="Обычный 2 41 65" xfId="3629"/>
    <cellStyle name="Обычный 2 41 66" xfId="3675"/>
    <cellStyle name="Обычный 2 41 67" xfId="3721"/>
    <cellStyle name="Обычный 2 41 68" xfId="3767"/>
    <cellStyle name="Обычный 2 41 69" xfId="3813"/>
    <cellStyle name="Обычный 2 41 7" xfId="960"/>
    <cellStyle name="Обычный 2 41 70" xfId="3859"/>
    <cellStyle name="Обычный 2 41 71" xfId="3905"/>
    <cellStyle name="Обычный 2 41 72" xfId="3951"/>
    <cellStyle name="Обычный 2 41 73" xfId="3997"/>
    <cellStyle name="Обычный 2 41 74" xfId="4043"/>
    <cellStyle name="Обычный 2 41 75" xfId="4089"/>
    <cellStyle name="Обычный 2 41 76" xfId="4135"/>
    <cellStyle name="Обычный 2 41 77" xfId="4181"/>
    <cellStyle name="Обычный 2 41 78" xfId="4227"/>
    <cellStyle name="Обычный 2 41 79" xfId="4273"/>
    <cellStyle name="Обычный 2 41 8" xfId="1008"/>
    <cellStyle name="Обычный 2 41 80" xfId="4319"/>
    <cellStyle name="Обычный 2 41 81" xfId="4365"/>
    <cellStyle name="Обычный 2 41 82" xfId="4411"/>
    <cellStyle name="Обычный 2 41 83" xfId="4457"/>
    <cellStyle name="Обычный 2 41 84" xfId="4503"/>
    <cellStyle name="Обычный 2 41 85" xfId="4549"/>
    <cellStyle name="Обычный 2 41 86" xfId="4595"/>
    <cellStyle name="Обычный 2 41 87" xfId="4641"/>
    <cellStyle name="Обычный 2 41 88" xfId="4687"/>
    <cellStyle name="Обычный 2 41 89" xfId="4733"/>
    <cellStyle name="Обычный 2 41 9" xfId="1004"/>
    <cellStyle name="Обычный 2 41 90" xfId="4779"/>
    <cellStyle name="Обычный 2 41 91" xfId="4825"/>
    <cellStyle name="Обычный 2 41 92" xfId="4871"/>
    <cellStyle name="Обычный 2 41 93" xfId="4917"/>
    <cellStyle name="Обычный 2 41 94" xfId="4963"/>
    <cellStyle name="Обычный 2 41 95" xfId="5009"/>
    <cellStyle name="Обычный 2 41 96" xfId="5055"/>
    <cellStyle name="Обычный 2 41 97" xfId="5101"/>
    <cellStyle name="Обычный 2 41 98" xfId="5147"/>
    <cellStyle name="Обычный 2 41 99" xfId="5193"/>
    <cellStyle name="Обычный 2 42" xfId="229"/>
    <cellStyle name="Обычный 2 42 10" xfId="1101"/>
    <cellStyle name="Обычный 2 42 100" xfId="5241"/>
    <cellStyle name="Обычный 2 42 101" xfId="5287"/>
    <cellStyle name="Обычный 2 42 102" xfId="5333"/>
    <cellStyle name="Обычный 2 42 103" xfId="5379"/>
    <cellStyle name="Обычный 2 42 104" xfId="5425"/>
    <cellStyle name="Обычный 2 42 105" xfId="5471"/>
    <cellStyle name="Обычный 2 42 106" xfId="5517"/>
    <cellStyle name="Обычный 2 42 107" xfId="5563"/>
    <cellStyle name="Обычный 2 42 108" xfId="5609"/>
    <cellStyle name="Обычный 2 42 109" xfId="5655"/>
    <cellStyle name="Обычный 2 42 11" xfId="1145"/>
    <cellStyle name="Обычный 2 42 110" xfId="5701"/>
    <cellStyle name="Обычный 2 42 111" xfId="5747"/>
    <cellStyle name="Обычный 2 42 112" xfId="5793"/>
    <cellStyle name="Обычный 2 42 113" xfId="5839"/>
    <cellStyle name="Обычный 2 42 114" xfId="5885"/>
    <cellStyle name="Обычный 2 42 115" xfId="5931"/>
    <cellStyle name="Обычный 2 42 116" xfId="5977"/>
    <cellStyle name="Обычный 2 42 117" xfId="6023"/>
    <cellStyle name="Обычный 2 42 118" xfId="6069"/>
    <cellStyle name="Обычный 2 42 119" xfId="6115"/>
    <cellStyle name="Обычный 2 42 12" xfId="1192"/>
    <cellStyle name="Обычный 2 42 120" xfId="6161"/>
    <cellStyle name="Обычный 2 42 121" xfId="6207"/>
    <cellStyle name="Обычный 2 42 122" xfId="6253"/>
    <cellStyle name="Обычный 2 42 123" xfId="6299"/>
    <cellStyle name="Обычный 2 42 124" xfId="6345"/>
    <cellStyle name="Обычный 2 42 125" xfId="6391"/>
    <cellStyle name="Обычный 2 42 126" xfId="6437"/>
    <cellStyle name="Обычный 2 42 127" xfId="6483"/>
    <cellStyle name="Обычный 2 42 128" xfId="6529"/>
    <cellStyle name="Обычный 2 42 129" xfId="6575"/>
    <cellStyle name="Обычный 2 42 13" xfId="1238"/>
    <cellStyle name="Обычный 2 42 130" xfId="6621"/>
    <cellStyle name="Обычный 2 42 131" xfId="6667"/>
    <cellStyle name="Обычный 2 42 132" xfId="6713"/>
    <cellStyle name="Обычный 2 42 133" xfId="6759"/>
    <cellStyle name="Обычный 2 42 134" xfId="6805"/>
    <cellStyle name="Обычный 2 42 135" xfId="6849"/>
    <cellStyle name="Обычный 2 42 136" xfId="6895"/>
    <cellStyle name="Обычный 2 42 137" xfId="6939"/>
    <cellStyle name="Обычный 2 42 138" xfId="6985"/>
    <cellStyle name="Обычный 2 42 139" xfId="7031"/>
    <cellStyle name="Обычный 2 42 14" xfId="1284"/>
    <cellStyle name="Обычный 2 42 140" xfId="7077"/>
    <cellStyle name="Обычный 2 42 141" xfId="7123"/>
    <cellStyle name="Обычный 2 42 142" xfId="7169"/>
    <cellStyle name="Обычный 2 42 143" xfId="7215"/>
    <cellStyle name="Обычный 2 42 144" xfId="7261"/>
    <cellStyle name="Обычный 2 42 145" xfId="7307"/>
    <cellStyle name="Обычный 2 42 146" xfId="7353"/>
    <cellStyle name="Обычный 2 42 147" xfId="7399"/>
    <cellStyle name="Обычный 2 42 148" xfId="7445"/>
    <cellStyle name="Обычный 2 42 149" xfId="7491"/>
    <cellStyle name="Обычный 2 42 15" xfId="1330"/>
    <cellStyle name="Обычный 2 42 150" xfId="7537"/>
    <cellStyle name="Обычный 2 42 151" xfId="7583"/>
    <cellStyle name="Обычный 2 42 152" xfId="7629"/>
    <cellStyle name="Обычный 2 42 153" xfId="7675"/>
    <cellStyle name="Обычный 2 42 154" xfId="7724"/>
    <cellStyle name="Обычный 2 42 155" xfId="7715"/>
    <cellStyle name="Обычный 2 42 156" xfId="7816"/>
    <cellStyle name="Обычный 2 42 157" xfId="7808"/>
    <cellStyle name="Обычный 2 42 158" xfId="7905"/>
    <cellStyle name="Обычный 2 42 159" xfId="7951"/>
    <cellStyle name="Обычный 2 42 16" xfId="1376"/>
    <cellStyle name="Обычный 2 42 160" xfId="7997"/>
    <cellStyle name="Обычный 2 42 161" xfId="8043"/>
    <cellStyle name="Обычный 2 42 162" xfId="8089"/>
    <cellStyle name="Обычный 2 42 163" xfId="8135"/>
    <cellStyle name="Обычный 2 42 164" xfId="8181"/>
    <cellStyle name="Обычный 2 42 165" xfId="8227"/>
    <cellStyle name="Обычный 2 42 166" xfId="8273"/>
    <cellStyle name="Обычный 2 42 167" xfId="8319"/>
    <cellStyle name="Обычный 2 42 168" xfId="8365"/>
    <cellStyle name="Обычный 2 42 169" xfId="8411"/>
    <cellStyle name="Обычный 2 42 17" xfId="1422"/>
    <cellStyle name="Обычный 2 42 170" xfId="8457"/>
    <cellStyle name="Обычный 2 42 171" xfId="8503"/>
    <cellStyle name="Обычный 2 42 172" xfId="8549"/>
    <cellStyle name="Обычный 2 42 173" xfId="8595"/>
    <cellStyle name="Обычный 2 42 174" xfId="8641"/>
    <cellStyle name="Обычный 2 42 175" xfId="8687"/>
    <cellStyle name="Обычный 2 42 176" xfId="8733"/>
    <cellStyle name="Обычный 2 42 177" xfId="8779"/>
    <cellStyle name="Обычный 2 42 178" xfId="8825"/>
    <cellStyle name="Обычный 2 42 179" xfId="8871"/>
    <cellStyle name="Обычный 2 42 18" xfId="1468"/>
    <cellStyle name="Обычный 2 42 180" xfId="8917"/>
    <cellStyle name="Обычный 2 42 181" xfId="8963"/>
    <cellStyle name="Обычный 2 42 182" xfId="9009"/>
    <cellStyle name="Обычный 2 42 183" xfId="9055"/>
    <cellStyle name="Обычный 2 42 184" xfId="9101"/>
    <cellStyle name="Обычный 2 42 185" xfId="9147"/>
    <cellStyle name="Обычный 2 42 186" xfId="9193"/>
    <cellStyle name="Обычный 2 42 187" xfId="9239"/>
    <cellStyle name="Обычный 2 42 188" xfId="9285"/>
    <cellStyle name="Обычный 2 42 189" xfId="9331"/>
    <cellStyle name="Обычный 2 42 19" xfId="1514"/>
    <cellStyle name="Обычный 2 42 190" xfId="9377"/>
    <cellStyle name="Обычный 2 42 191" xfId="9423"/>
    <cellStyle name="Обычный 2 42 192" xfId="9469"/>
    <cellStyle name="Обычный 2 42 193" xfId="9515"/>
    <cellStyle name="Обычный 2 42 194" xfId="9561"/>
    <cellStyle name="Обычный 2 42 195" xfId="9607"/>
    <cellStyle name="Обычный 2 42 196" xfId="9653"/>
    <cellStyle name="Обычный 2 42 197" xfId="9699"/>
    <cellStyle name="Обычный 2 42 198" xfId="9745"/>
    <cellStyle name="Обычный 2 42 199" xfId="9791"/>
    <cellStyle name="Обычный 2 42 2" xfId="497"/>
    <cellStyle name="Обычный 2 42 20" xfId="1560"/>
    <cellStyle name="Обычный 2 42 200" xfId="9837"/>
    <cellStyle name="Обычный 2 42 201" xfId="9883"/>
    <cellStyle name="Обычный 2 42 202" xfId="9929"/>
    <cellStyle name="Обычный 2 42 203" xfId="9975"/>
    <cellStyle name="Обычный 2 42 204" xfId="10021"/>
    <cellStyle name="Обычный 2 42 205" xfId="10067"/>
    <cellStyle name="Обычный 2 42 206" xfId="10113"/>
    <cellStyle name="Обычный 2 42 207" xfId="10159"/>
    <cellStyle name="Обычный 2 42 208" xfId="10205"/>
    <cellStyle name="Обычный 2 42 209" xfId="10251"/>
    <cellStyle name="Обычный 2 42 21" xfId="1606"/>
    <cellStyle name="Обычный 2 42 210" xfId="10297"/>
    <cellStyle name="Обычный 2 42 211" xfId="10343"/>
    <cellStyle name="Обычный 2 42 212" xfId="10389"/>
    <cellStyle name="Обычный 2 42 213" xfId="10435"/>
    <cellStyle name="Обычный 2 42 214" xfId="10481"/>
    <cellStyle name="Обычный 2 42 215" xfId="10527"/>
    <cellStyle name="Обычный 2 42 216" xfId="10573"/>
    <cellStyle name="Обычный 2 42 217" xfId="10619"/>
    <cellStyle name="Обычный 2 42 218" xfId="10665"/>
    <cellStyle name="Обычный 2 42 219" xfId="10711"/>
    <cellStyle name="Обычный 2 42 22" xfId="1652"/>
    <cellStyle name="Обычный 2 42 220" xfId="10757"/>
    <cellStyle name="Обычный 2 42 221" xfId="10803"/>
    <cellStyle name="Обычный 2 42 222" xfId="10849"/>
    <cellStyle name="Обычный 2 42 223" xfId="10895"/>
    <cellStyle name="Обычный 2 42 224" xfId="10941"/>
    <cellStyle name="Обычный 2 42 225" xfId="10987"/>
    <cellStyle name="Обычный 2 42 226" xfId="11033"/>
    <cellStyle name="Обычный 2 42 227" xfId="11079"/>
    <cellStyle name="Обычный 2 42 228" xfId="11123"/>
    <cellStyle name="Обычный 2 42 229" xfId="11167"/>
    <cellStyle name="Обычный 2 42 23" xfId="1698"/>
    <cellStyle name="Обычный 2 42 230" xfId="11211"/>
    <cellStyle name="Обычный 2 42 231" xfId="11254"/>
    <cellStyle name="Обычный 2 42 232" xfId="11297"/>
    <cellStyle name="Обычный 2 42 233" xfId="11340"/>
    <cellStyle name="Обычный 2 42 234" xfId="11383"/>
    <cellStyle name="Обычный 2 42 235" xfId="11426"/>
    <cellStyle name="Обычный 2 42 236" xfId="11468"/>
    <cellStyle name="Обычный 2 42 237" xfId="11509"/>
    <cellStyle name="Обычный 2 42 238" xfId="11550"/>
    <cellStyle name="Обычный 2 42 239" xfId="11591"/>
    <cellStyle name="Обычный 2 42 24" xfId="1744"/>
    <cellStyle name="Обычный 2 42 240" xfId="11631"/>
    <cellStyle name="Обычный 2 42 241" xfId="11670"/>
    <cellStyle name="Обычный 2 42 242" xfId="11709"/>
    <cellStyle name="Обычный 2 42 243" xfId="11748"/>
    <cellStyle name="Обычный 2 42 244" xfId="11786"/>
    <cellStyle name="Обычный 2 42 245" xfId="11823"/>
    <cellStyle name="Обычный 2 42 246" xfId="11859"/>
    <cellStyle name="Обычный 2 42 247" xfId="11877"/>
    <cellStyle name="Обычный 2 42 25" xfId="1790"/>
    <cellStyle name="Обычный 2 42 26" xfId="1836"/>
    <cellStyle name="Обычный 2 42 27" xfId="1882"/>
    <cellStyle name="Обычный 2 42 28" xfId="1928"/>
    <cellStyle name="Обычный 2 42 29" xfId="1974"/>
    <cellStyle name="Обычный 2 42 3" xfId="875"/>
    <cellStyle name="Обычный 2 42 30" xfId="2020"/>
    <cellStyle name="Обычный 2 42 31" xfId="2066"/>
    <cellStyle name="Обычный 2 42 32" xfId="2112"/>
    <cellStyle name="Обычный 2 42 33" xfId="2158"/>
    <cellStyle name="Обычный 2 42 34" xfId="2204"/>
    <cellStyle name="Обычный 2 42 35" xfId="2250"/>
    <cellStyle name="Обычный 2 42 36" xfId="2296"/>
    <cellStyle name="Обычный 2 42 37" xfId="2342"/>
    <cellStyle name="Обычный 2 42 38" xfId="2388"/>
    <cellStyle name="Обычный 2 42 39" xfId="2434"/>
    <cellStyle name="Обычный 2 42 4" xfId="715"/>
    <cellStyle name="Обычный 2 42 40" xfId="2480"/>
    <cellStyle name="Обычный 2 42 41" xfId="2526"/>
    <cellStyle name="Обычный 2 42 42" xfId="2572"/>
    <cellStyle name="Обычный 2 42 43" xfId="2618"/>
    <cellStyle name="Обычный 2 42 44" xfId="2664"/>
    <cellStyle name="Обычный 2 42 45" xfId="2710"/>
    <cellStyle name="Обычный 2 42 46" xfId="2756"/>
    <cellStyle name="Обычный 2 42 47" xfId="2802"/>
    <cellStyle name="Обычный 2 42 48" xfId="2848"/>
    <cellStyle name="Обычный 2 42 49" xfId="2894"/>
    <cellStyle name="Обычный 2 42 5" xfId="916"/>
    <cellStyle name="Обычный 2 42 50" xfId="2940"/>
    <cellStyle name="Обычный 2 42 51" xfId="2986"/>
    <cellStyle name="Обычный 2 42 52" xfId="3032"/>
    <cellStyle name="Обычный 2 42 53" xfId="3078"/>
    <cellStyle name="Обычный 2 42 54" xfId="3124"/>
    <cellStyle name="Обычный 2 42 55" xfId="3170"/>
    <cellStyle name="Обычный 2 42 56" xfId="3216"/>
    <cellStyle name="Обычный 2 42 57" xfId="3262"/>
    <cellStyle name="Обычный 2 42 58" xfId="3309"/>
    <cellStyle name="Обычный 2 42 59" xfId="3355"/>
    <cellStyle name="Обычный 2 42 6" xfId="671"/>
    <cellStyle name="Обычный 2 42 60" xfId="3401"/>
    <cellStyle name="Обычный 2 42 61" xfId="3447"/>
    <cellStyle name="Обычный 2 42 62" xfId="3493"/>
    <cellStyle name="Обычный 2 42 63" xfId="3539"/>
    <cellStyle name="Обычный 2 42 64" xfId="3585"/>
    <cellStyle name="Обычный 2 42 65" xfId="3631"/>
    <cellStyle name="Обычный 2 42 66" xfId="3677"/>
    <cellStyle name="Обычный 2 42 67" xfId="3723"/>
    <cellStyle name="Обычный 2 42 68" xfId="3769"/>
    <cellStyle name="Обычный 2 42 69" xfId="3815"/>
    <cellStyle name="Обычный 2 42 7" xfId="962"/>
    <cellStyle name="Обычный 2 42 70" xfId="3861"/>
    <cellStyle name="Обычный 2 42 71" xfId="3907"/>
    <cellStyle name="Обычный 2 42 72" xfId="3953"/>
    <cellStyle name="Обычный 2 42 73" xfId="3999"/>
    <cellStyle name="Обычный 2 42 74" xfId="4045"/>
    <cellStyle name="Обычный 2 42 75" xfId="4091"/>
    <cellStyle name="Обычный 2 42 76" xfId="4137"/>
    <cellStyle name="Обычный 2 42 77" xfId="4183"/>
    <cellStyle name="Обычный 2 42 78" xfId="4229"/>
    <cellStyle name="Обычный 2 42 79" xfId="4275"/>
    <cellStyle name="Обычный 2 42 8" xfId="1009"/>
    <cellStyle name="Обычный 2 42 80" xfId="4321"/>
    <cellStyle name="Обычный 2 42 81" xfId="4367"/>
    <cellStyle name="Обычный 2 42 82" xfId="4413"/>
    <cellStyle name="Обычный 2 42 83" xfId="4459"/>
    <cellStyle name="Обычный 2 42 84" xfId="4505"/>
    <cellStyle name="Обычный 2 42 85" xfId="4551"/>
    <cellStyle name="Обычный 2 42 86" xfId="4597"/>
    <cellStyle name="Обычный 2 42 87" xfId="4643"/>
    <cellStyle name="Обычный 2 42 88" xfId="4689"/>
    <cellStyle name="Обычный 2 42 89" xfId="4735"/>
    <cellStyle name="Обычный 2 42 9" xfId="1052"/>
    <cellStyle name="Обычный 2 42 90" xfId="4781"/>
    <cellStyle name="Обычный 2 42 91" xfId="4827"/>
    <cellStyle name="Обычный 2 42 92" xfId="4873"/>
    <cellStyle name="Обычный 2 42 93" xfId="4919"/>
    <cellStyle name="Обычный 2 42 94" xfId="4965"/>
    <cellStyle name="Обычный 2 42 95" xfId="5011"/>
    <cellStyle name="Обычный 2 42 96" xfId="5057"/>
    <cellStyle name="Обычный 2 42 97" xfId="5103"/>
    <cellStyle name="Обычный 2 42 98" xfId="5149"/>
    <cellStyle name="Обычный 2 42 99" xfId="5195"/>
    <cellStyle name="Обычный 2 43" xfId="230"/>
    <cellStyle name="Обычный 2 43 10" xfId="1102"/>
    <cellStyle name="Обычный 2 43 100" xfId="5242"/>
    <cellStyle name="Обычный 2 43 101" xfId="5288"/>
    <cellStyle name="Обычный 2 43 102" xfId="5334"/>
    <cellStyle name="Обычный 2 43 103" xfId="5380"/>
    <cellStyle name="Обычный 2 43 104" xfId="5426"/>
    <cellStyle name="Обычный 2 43 105" xfId="5472"/>
    <cellStyle name="Обычный 2 43 106" xfId="5518"/>
    <cellStyle name="Обычный 2 43 107" xfId="5564"/>
    <cellStyle name="Обычный 2 43 108" xfId="5610"/>
    <cellStyle name="Обычный 2 43 109" xfId="5656"/>
    <cellStyle name="Обычный 2 43 11" xfId="1146"/>
    <cellStyle name="Обычный 2 43 110" xfId="5702"/>
    <cellStyle name="Обычный 2 43 111" xfId="5748"/>
    <cellStyle name="Обычный 2 43 112" xfId="5794"/>
    <cellStyle name="Обычный 2 43 113" xfId="5840"/>
    <cellStyle name="Обычный 2 43 114" xfId="5886"/>
    <cellStyle name="Обычный 2 43 115" xfId="5932"/>
    <cellStyle name="Обычный 2 43 116" xfId="5978"/>
    <cellStyle name="Обычный 2 43 117" xfId="6024"/>
    <cellStyle name="Обычный 2 43 118" xfId="6070"/>
    <cellStyle name="Обычный 2 43 119" xfId="6116"/>
    <cellStyle name="Обычный 2 43 12" xfId="1193"/>
    <cellStyle name="Обычный 2 43 120" xfId="6162"/>
    <cellStyle name="Обычный 2 43 121" xfId="6208"/>
    <cellStyle name="Обычный 2 43 122" xfId="6254"/>
    <cellStyle name="Обычный 2 43 123" xfId="6300"/>
    <cellStyle name="Обычный 2 43 124" xfId="6346"/>
    <cellStyle name="Обычный 2 43 125" xfId="6392"/>
    <cellStyle name="Обычный 2 43 126" xfId="6438"/>
    <cellStyle name="Обычный 2 43 127" xfId="6484"/>
    <cellStyle name="Обычный 2 43 128" xfId="6530"/>
    <cellStyle name="Обычный 2 43 129" xfId="6576"/>
    <cellStyle name="Обычный 2 43 13" xfId="1239"/>
    <cellStyle name="Обычный 2 43 130" xfId="6622"/>
    <cellStyle name="Обычный 2 43 131" xfId="6668"/>
    <cellStyle name="Обычный 2 43 132" xfId="6714"/>
    <cellStyle name="Обычный 2 43 133" xfId="6760"/>
    <cellStyle name="Обычный 2 43 134" xfId="6806"/>
    <cellStyle name="Обычный 2 43 135" xfId="6850"/>
    <cellStyle name="Обычный 2 43 136" xfId="6896"/>
    <cellStyle name="Обычный 2 43 137" xfId="6940"/>
    <cellStyle name="Обычный 2 43 138" xfId="6986"/>
    <cellStyle name="Обычный 2 43 139" xfId="7032"/>
    <cellStyle name="Обычный 2 43 14" xfId="1285"/>
    <cellStyle name="Обычный 2 43 140" xfId="7078"/>
    <cellStyle name="Обычный 2 43 141" xfId="7124"/>
    <cellStyle name="Обычный 2 43 142" xfId="7170"/>
    <cellStyle name="Обычный 2 43 143" xfId="7216"/>
    <cellStyle name="Обычный 2 43 144" xfId="7262"/>
    <cellStyle name="Обычный 2 43 145" xfId="7308"/>
    <cellStyle name="Обычный 2 43 146" xfId="7354"/>
    <cellStyle name="Обычный 2 43 147" xfId="7400"/>
    <cellStyle name="Обычный 2 43 148" xfId="7446"/>
    <cellStyle name="Обычный 2 43 149" xfId="7492"/>
    <cellStyle name="Обычный 2 43 15" xfId="1331"/>
    <cellStyle name="Обычный 2 43 150" xfId="7538"/>
    <cellStyle name="Обычный 2 43 151" xfId="7584"/>
    <cellStyle name="Обычный 2 43 152" xfId="7630"/>
    <cellStyle name="Обычный 2 43 153" xfId="7676"/>
    <cellStyle name="Обычный 2 43 154" xfId="7725"/>
    <cellStyle name="Обычный 2 43 155" xfId="7716"/>
    <cellStyle name="Обычный 2 43 156" xfId="7817"/>
    <cellStyle name="Обычный 2 43 157" xfId="7809"/>
    <cellStyle name="Обычный 2 43 158" xfId="7906"/>
    <cellStyle name="Обычный 2 43 159" xfId="7952"/>
    <cellStyle name="Обычный 2 43 16" xfId="1377"/>
    <cellStyle name="Обычный 2 43 160" xfId="7998"/>
    <cellStyle name="Обычный 2 43 161" xfId="8044"/>
    <cellStyle name="Обычный 2 43 162" xfId="8090"/>
    <cellStyle name="Обычный 2 43 163" xfId="8136"/>
    <cellStyle name="Обычный 2 43 164" xfId="8182"/>
    <cellStyle name="Обычный 2 43 165" xfId="8228"/>
    <cellStyle name="Обычный 2 43 166" xfId="8274"/>
    <cellStyle name="Обычный 2 43 167" xfId="8320"/>
    <cellStyle name="Обычный 2 43 168" xfId="8366"/>
    <cellStyle name="Обычный 2 43 169" xfId="8412"/>
    <cellStyle name="Обычный 2 43 17" xfId="1423"/>
    <cellStyle name="Обычный 2 43 170" xfId="8458"/>
    <cellStyle name="Обычный 2 43 171" xfId="8504"/>
    <cellStyle name="Обычный 2 43 172" xfId="8550"/>
    <cellStyle name="Обычный 2 43 173" xfId="8596"/>
    <cellStyle name="Обычный 2 43 174" xfId="8642"/>
    <cellStyle name="Обычный 2 43 175" xfId="8688"/>
    <cellStyle name="Обычный 2 43 176" xfId="8734"/>
    <cellStyle name="Обычный 2 43 177" xfId="8780"/>
    <cellStyle name="Обычный 2 43 178" xfId="8826"/>
    <cellStyle name="Обычный 2 43 179" xfId="8872"/>
    <cellStyle name="Обычный 2 43 18" xfId="1469"/>
    <cellStyle name="Обычный 2 43 180" xfId="8918"/>
    <cellStyle name="Обычный 2 43 181" xfId="8964"/>
    <cellStyle name="Обычный 2 43 182" xfId="9010"/>
    <cellStyle name="Обычный 2 43 183" xfId="9056"/>
    <cellStyle name="Обычный 2 43 184" xfId="9102"/>
    <cellStyle name="Обычный 2 43 185" xfId="9148"/>
    <cellStyle name="Обычный 2 43 186" xfId="9194"/>
    <cellStyle name="Обычный 2 43 187" xfId="9240"/>
    <cellStyle name="Обычный 2 43 188" xfId="9286"/>
    <cellStyle name="Обычный 2 43 189" xfId="9332"/>
    <cellStyle name="Обычный 2 43 19" xfId="1515"/>
    <cellStyle name="Обычный 2 43 190" xfId="9378"/>
    <cellStyle name="Обычный 2 43 191" xfId="9424"/>
    <cellStyle name="Обычный 2 43 192" xfId="9470"/>
    <cellStyle name="Обычный 2 43 193" xfId="9516"/>
    <cellStyle name="Обычный 2 43 194" xfId="9562"/>
    <cellStyle name="Обычный 2 43 195" xfId="9608"/>
    <cellStyle name="Обычный 2 43 196" xfId="9654"/>
    <cellStyle name="Обычный 2 43 197" xfId="9700"/>
    <cellStyle name="Обычный 2 43 198" xfId="9746"/>
    <cellStyle name="Обычный 2 43 199" xfId="9792"/>
    <cellStyle name="Обычный 2 43 2" xfId="498"/>
    <cellStyle name="Обычный 2 43 20" xfId="1561"/>
    <cellStyle name="Обычный 2 43 200" xfId="9838"/>
    <cellStyle name="Обычный 2 43 201" xfId="9884"/>
    <cellStyle name="Обычный 2 43 202" xfId="9930"/>
    <cellStyle name="Обычный 2 43 203" xfId="9976"/>
    <cellStyle name="Обычный 2 43 204" xfId="10022"/>
    <cellStyle name="Обычный 2 43 205" xfId="10068"/>
    <cellStyle name="Обычный 2 43 206" xfId="10114"/>
    <cellStyle name="Обычный 2 43 207" xfId="10160"/>
    <cellStyle name="Обычный 2 43 208" xfId="10206"/>
    <cellStyle name="Обычный 2 43 209" xfId="10252"/>
    <cellStyle name="Обычный 2 43 21" xfId="1607"/>
    <cellStyle name="Обычный 2 43 210" xfId="10298"/>
    <cellStyle name="Обычный 2 43 211" xfId="10344"/>
    <cellStyle name="Обычный 2 43 212" xfId="10390"/>
    <cellStyle name="Обычный 2 43 213" xfId="10436"/>
    <cellStyle name="Обычный 2 43 214" xfId="10482"/>
    <cellStyle name="Обычный 2 43 215" xfId="10528"/>
    <cellStyle name="Обычный 2 43 216" xfId="10574"/>
    <cellStyle name="Обычный 2 43 217" xfId="10620"/>
    <cellStyle name="Обычный 2 43 218" xfId="10666"/>
    <cellStyle name="Обычный 2 43 219" xfId="10712"/>
    <cellStyle name="Обычный 2 43 22" xfId="1653"/>
    <cellStyle name="Обычный 2 43 220" xfId="10758"/>
    <cellStyle name="Обычный 2 43 221" xfId="10804"/>
    <cellStyle name="Обычный 2 43 222" xfId="10850"/>
    <cellStyle name="Обычный 2 43 223" xfId="10896"/>
    <cellStyle name="Обычный 2 43 224" xfId="10942"/>
    <cellStyle name="Обычный 2 43 225" xfId="10988"/>
    <cellStyle name="Обычный 2 43 226" xfId="11034"/>
    <cellStyle name="Обычный 2 43 227" xfId="11080"/>
    <cellStyle name="Обычный 2 43 228" xfId="11124"/>
    <cellStyle name="Обычный 2 43 229" xfId="11168"/>
    <cellStyle name="Обычный 2 43 23" xfId="1699"/>
    <cellStyle name="Обычный 2 43 230" xfId="11212"/>
    <cellStyle name="Обычный 2 43 231" xfId="11255"/>
    <cellStyle name="Обычный 2 43 232" xfId="11298"/>
    <cellStyle name="Обычный 2 43 233" xfId="11341"/>
    <cellStyle name="Обычный 2 43 234" xfId="11384"/>
    <cellStyle name="Обычный 2 43 235" xfId="11427"/>
    <cellStyle name="Обычный 2 43 236" xfId="11469"/>
    <cellStyle name="Обычный 2 43 237" xfId="11510"/>
    <cellStyle name="Обычный 2 43 238" xfId="11551"/>
    <cellStyle name="Обычный 2 43 239" xfId="11592"/>
    <cellStyle name="Обычный 2 43 24" xfId="1745"/>
    <cellStyle name="Обычный 2 43 240" xfId="11632"/>
    <cellStyle name="Обычный 2 43 241" xfId="11671"/>
    <cellStyle name="Обычный 2 43 242" xfId="11710"/>
    <cellStyle name="Обычный 2 43 243" xfId="11749"/>
    <cellStyle name="Обычный 2 43 244" xfId="11787"/>
    <cellStyle name="Обычный 2 43 245" xfId="11824"/>
    <cellStyle name="Обычный 2 43 246" xfId="11860"/>
    <cellStyle name="Обычный 2 43 247" xfId="11878"/>
    <cellStyle name="Обычный 2 43 25" xfId="1791"/>
    <cellStyle name="Обычный 2 43 26" xfId="1837"/>
    <cellStyle name="Обычный 2 43 27" xfId="1883"/>
    <cellStyle name="Обычный 2 43 28" xfId="1929"/>
    <cellStyle name="Обычный 2 43 29" xfId="1975"/>
    <cellStyle name="Обычный 2 43 3" xfId="876"/>
    <cellStyle name="Обычный 2 43 30" xfId="2021"/>
    <cellStyle name="Обычный 2 43 31" xfId="2067"/>
    <cellStyle name="Обычный 2 43 32" xfId="2113"/>
    <cellStyle name="Обычный 2 43 33" xfId="2159"/>
    <cellStyle name="Обычный 2 43 34" xfId="2205"/>
    <cellStyle name="Обычный 2 43 35" xfId="2251"/>
    <cellStyle name="Обычный 2 43 36" xfId="2297"/>
    <cellStyle name="Обычный 2 43 37" xfId="2343"/>
    <cellStyle name="Обычный 2 43 38" xfId="2389"/>
    <cellStyle name="Обычный 2 43 39" xfId="2435"/>
    <cellStyle name="Обычный 2 43 4" xfId="714"/>
    <cellStyle name="Обычный 2 43 40" xfId="2481"/>
    <cellStyle name="Обычный 2 43 41" xfId="2527"/>
    <cellStyle name="Обычный 2 43 42" xfId="2573"/>
    <cellStyle name="Обычный 2 43 43" xfId="2619"/>
    <cellStyle name="Обычный 2 43 44" xfId="2665"/>
    <cellStyle name="Обычный 2 43 45" xfId="2711"/>
    <cellStyle name="Обычный 2 43 46" xfId="2757"/>
    <cellStyle name="Обычный 2 43 47" xfId="2803"/>
    <cellStyle name="Обычный 2 43 48" xfId="2849"/>
    <cellStyle name="Обычный 2 43 49" xfId="2895"/>
    <cellStyle name="Обычный 2 43 5" xfId="917"/>
    <cellStyle name="Обычный 2 43 50" xfId="2941"/>
    <cellStyle name="Обычный 2 43 51" xfId="2987"/>
    <cellStyle name="Обычный 2 43 52" xfId="3033"/>
    <cellStyle name="Обычный 2 43 53" xfId="3079"/>
    <cellStyle name="Обычный 2 43 54" xfId="3125"/>
    <cellStyle name="Обычный 2 43 55" xfId="3171"/>
    <cellStyle name="Обычный 2 43 56" xfId="3217"/>
    <cellStyle name="Обычный 2 43 57" xfId="3263"/>
    <cellStyle name="Обычный 2 43 58" xfId="3310"/>
    <cellStyle name="Обычный 2 43 59" xfId="3356"/>
    <cellStyle name="Обычный 2 43 6" xfId="670"/>
    <cellStyle name="Обычный 2 43 60" xfId="3402"/>
    <cellStyle name="Обычный 2 43 61" xfId="3448"/>
    <cellStyle name="Обычный 2 43 62" xfId="3494"/>
    <cellStyle name="Обычный 2 43 63" xfId="3540"/>
    <cellStyle name="Обычный 2 43 64" xfId="3586"/>
    <cellStyle name="Обычный 2 43 65" xfId="3632"/>
    <cellStyle name="Обычный 2 43 66" xfId="3678"/>
    <cellStyle name="Обычный 2 43 67" xfId="3724"/>
    <cellStyle name="Обычный 2 43 68" xfId="3770"/>
    <cellStyle name="Обычный 2 43 69" xfId="3816"/>
    <cellStyle name="Обычный 2 43 7" xfId="963"/>
    <cellStyle name="Обычный 2 43 70" xfId="3862"/>
    <cellStyle name="Обычный 2 43 71" xfId="3908"/>
    <cellStyle name="Обычный 2 43 72" xfId="3954"/>
    <cellStyle name="Обычный 2 43 73" xfId="4000"/>
    <cellStyle name="Обычный 2 43 74" xfId="4046"/>
    <cellStyle name="Обычный 2 43 75" xfId="4092"/>
    <cellStyle name="Обычный 2 43 76" xfId="4138"/>
    <cellStyle name="Обычный 2 43 77" xfId="4184"/>
    <cellStyle name="Обычный 2 43 78" xfId="4230"/>
    <cellStyle name="Обычный 2 43 79" xfId="4276"/>
    <cellStyle name="Обычный 2 43 8" xfId="1010"/>
    <cellStyle name="Обычный 2 43 80" xfId="4322"/>
    <cellStyle name="Обычный 2 43 81" xfId="4368"/>
    <cellStyle name="Обычный 2 43 82" xfId="4414"/>
    <cellStyle name="Обычный 2 43 83" xfId="4460"/>
    <cellStyle name="Обычный 2 43 84" xfId="4506"/>
    <cellStyle name="Обычный 2 43 85" xfId="4552"/>
    <cellStyle name="Обычный 2 43 86" xfId="4598"/>
    <cellStyle name="Обычный 2 43 87" xfId="4644"/>
    <cellStyle name="Обычный 2 43 88" xfId="4690"/>
    <cellStyle name="Обычный 2 43 89" xfId="4736"/>
    <cellStyle name="Обычный 2 43 9" xfId="1054"/>
    <cellStyle name="Обычный 2 43 90" xfId="4782"/>
    <cellStyle name="Обычный 2 43 91" xfId="4828"/>
    <cellStyle name="Обычный 2 43 92" xfId="4874"/>
    <cellStyle name="Обычный 2 43 93" xfId="4920"/>
    <cellStyle name="Обычный 2 43 94" xfId="4966"/>
    <cellStyle name="Обычный 2 43 95" xfId="5012"/>
    <cellStyle name="Обычный 2 43 96" xfId="5058"/>
    <cellStyle name="Обычный 2 43 97" xfId="5104"/>
    <cellStyle name="Обычный 2 43 98" xfId="5150"/>
    <cellStyle name="Обычный 2 43 99" xfId="5196"/>
    <cellStyle name="Обычный 2 44" xfId="231"/>
    <cellStyle name="Обычный 2 44 10" xfId="1143"/>
    <cellStyle name="Обычный 2 44 100" xfId="5243"/>
    <cellStyle name="Обычный 2 44 101" xfId="5289"/>
    <cellStyle name="Обычный 2 44 102" xfId="5335"/>
    <cellStyle name="Обычный 2 44 103" xfId="5381"/>
    <cellStyle name="Обычный 2 44 104" xfId="5427"/>
    <cellStyle name="Обычный 2 44 105" xfId="5473"/>
    <cellStyle name="Обычный 2 44 106" xfId="5519"/>
    <cellStyle name="Обычный 2 44 107" xfId="5565"/>
    <cellStyle name="Обычный 2 44 108" xfId="5611"/>
    <cellStyle name="Обычный 2 44 109" xfId="5657"/>
    <cellStyle name="Обычный 2 44 11" xfId="1147"/>
    <cellStyle name="Обычный 2 44 110" xfId="5703"/>
    <cellStyle name="Обычный 2 44 111" xfId="5749"/>
    <cellStyle name="Обычный 2 44 112" xfId="5795"/>
    <cellStyle name="Обычный 2 44 113" xfId="5841"/>
    <cellStyle name="Обычный 2 44 114" xfId="5887"/>
    <cellStyle name="Обычный 2 44 115" xfId="5933"/>
    <cellStyle name="Обычный 2 44 116" xfId="5979"/>
    <cellStyle name="Обычный 2 44 117" xfId="6025"/>
    <cellStyle name="Обычный 2 44 118" xfId="6071"/>
    <cellStyle name="Обычный 2 44 119" xfId="6117"/>
    <cellStyle name="Обычный 2 44 12" xfId="1194"/>
    <cellStyle name="Обычный 2 44 120" xfId="6163"/>
    <cellStyle name="Обычный 2 44 121" xfId="6209"/>
    <cellStyle name="Обычный 2 44 122" xfId="6255"/>
    <cellStyle name="Обычный 2 44 123" xfId="6301"/>
    <cellStyle name="Обычный 2 44 124" xfId="6347"/>
    <cellStyle name="Обычный 2 44 125" xfId="6393"/>
    <cellStyle name="Обычный 2 44 126" xfId="6439"/>
    <cellStyle name="Обычный 2 44 127" xfId="6485"/>
    <cellStyle name="Обычный 2 44 128" xfId="6531"/>
    <cellStyle name="Обычный 2 44 129" xfId="6577"/>
    <cellStyle name="Обычный 2 44 13" xfId="1240"/>
    <cellStyle name="Обычный 2 44 130" xfId="6623"/>
    <cellStyle name="Обычный 2 44 131" xfId="6669"/>
    <cellStyle name="Обычный 2 44 132" xfId="6715"/>
    <cellStyle name="Обычный 2 44 133" xfId="6761"/>
    <cellStyle name="Обычный 2 44 134" xfId="6807"/>
    <cellStyle name="Обычный 2 44 135" xfId="6851"/>
    <cellStyle name="Обычный 2 44 136" xfId="6897"/>
    <cellStyle name="Обычный 2 44 137" xfId="6941"/>
    <cellStyle name="Обычный 2 44 138" xfId="6987"/>
    <cellStyle name="Обычный 2 44 139" xfId="7033"/>
    <cellStyle name="Обычный 2 44 14" xfId="1286"/>
    <cellStyle name="Обычный 2 44 140" xfId="7079"/>
    <cellStyle name="Обычный 2 44 141" xfId="7125"/>
    <cellStyle name="Обычный 2 44 142" xfId="7171"/>
    <cellStyle name="Обычный 2 44 143" xfId="7217"/>
    <cellStyle name="Обычный 2 44 144" xfId="7263"/>
    <cellStyle name="Обычный 2 44 145" xfId="7309"/>
    <cellStyle name="Обычный 2 44 146" xfId="7355"/>
    <cellStyle name="Обычный 2 44 147" xfId="7401"/>
    <cellStyle name="Обычный 2 44 148" xfId="7447"/>
    <cellStyle name="Обычный 2 44 149" xfId="7493"/>
    <cellStyle name="Обычный 2 44 15" xfId="1332"/>
    <cellStyle name="Обычный 2 44 150" xfId="7539"/>
    <cellStyle name="Обычный 2 44 151" xfId="7585"/>
    <cellStyle name="Обычный 2 44 152" xfId="7631"/>
    <cellStyle name="Обычный 2 44 153" xfId="7677"/>
    <cellStyle name="Обычный 2 44 154" xfId="7726"/>
    <cellStyle name="Обычный 2 44 155" xfId="7717"/>
    <cellStyle name="Обычный 2 44 156" xfId="7818"/>
    <cellStyle name="Обычный 2 44 157" xfId="7857"/>
    <cellStyle name="Обычный 2 44 158" xfId="7907"/>
    <cellStyle name="Обычный 2 44 159" xfId="7953"/>
    <cellStyle name="Обычный 2 44 16" xfId="1378"/>
    <cellStyle name="Обычный 2 44 160" xfId="7999"/>
    <cellStyle name="Обычный 2 44 161" xfId="8045"/>
    <cellStyle name="Обычный 2 44 162" xfId="8091"/>
    <cellStyle name="Обычный 2 44 163" xfId="8137"/>
    <cellStyle name="Обычный 2 44 164" xfId="8183"/>
    <cellStyle name="Обычный 2 44 165" xfId="8229"/>
    <cellStyle name="Обычный 2 44 166" xfId="8275"/>
    <cellStyle name="Обычный 2 44 167" xfId="8321"/>
    <cellStyle name="Обычный 2 44 168" xfId="8367"/>
    <cellStyle name="Обычный 2 44 169" xfId="8413"/>
    <cellStyle name="Обычный 2 44 17" xfId="1424"/>
    <cellStyle name="Обычный 2 44 170" xfId="8459"/>
    <cellStyle name="Обычный 2 44 171" xfId="8505"/>
    <cellStyle name="Обычный 2 44 172" xfId="8551"/>
    <cellStyle name="Обычный 2 44 173" xfId="8597"/>
    <cellStyle name="Обычный 2 44 174" xfId="8643"/>
    <cellStyle name="Обычный 2 44 175" xfId="8689"/>
    <cellStyle name="Обычный 2 44 176" xfId="8735"/>
    <cellStyle name="Обычный 2 44 177" xfId="8781"/>
    <cellStyle name="Обычный 2 44 178" xfId="8827"/>
    <cellStyle name="Обычный 2 44 179" xfId="8873"/>
    <cellStyle name="Обычный 2 44 18" xfId="1470"/>
    <cellStyle name="Обычный 2 44 180" xfId="8919"/>
    <cellStyle name="Обычный 2 44 181" xfId="8965"/>
    <cellStyle name="Обычный 2 44 182" xfId="9011"/>
    <cellStyle name="Обычный 2 44 183" xfId="9057"/>
    <cellStyle name="Обычный 2 44 184" xfId="9103"/>
    <cellStyle name="Обычный 2 44 185" xfId="9149"/>
    <cellStyle name="Обычный 2 44 186" xfId="9195"/>
    <cellStyle name="Обычный 2 44 187" xfId="9241"/>
    <cellStyle name="Обычный 2 44 188" xfId="9287"/>
    <cellStyle name="Обычный 2 44 189" xfId="9333"/>
    <cellStyle name="Обычный 2 44 19" xfId="1516"/>
    <cellStyle name="Обычный 2 44 190" xfId="9379"/>
    <cellStyle name="Обычный 2 44 191" xfId="9425"/>
    <cellStyle name="Обычный 2 44 192" xfId="9471"/>
    <cellStyle name="Обычный 2 44 193" xfId="9517"/>
    <cellStyle name="Обычный 2 44 194" xfId="9563"/>
    <cellStyle name="Обычный 2 44 195" xfId="9609"/>
    <cellStyle name="Обычный 2 44 196" xfId="9655"/>
    <cellStyle name="Обычный 2 44 197" xfId="9701"/>
    <cellStyle name="Обычный 2 44 198" xfId="9747"/>
    <cellStyle name="Обычный 2 44 199" xfId="9793"/>
    <cellStyle name="Обычный 2 44 2" xfId="499"/>
    <cellStyle name="Обычный 2 44 20" xfId="1562"/>
    <cellStyle name="Обычный 2 44 200" xfId="9839"/>
    <cellStyle name="Обычный 2 44 201" xfId="9885"/>
    <cellStyle name="Обычный 2 44 202" xfId="9931"/>
    <cellStyle name="Обычный 2 44 203" xfId="9977"/>
    <cellStyle name="Обычный 2 44 204" xfId="10023"/>
    <cellStyle name="Обычный 2 44 205" xfId="10069"/>
    <cellStyle name="Обычный 2 44 206" xfId="10115"/>
    <cellStyle name="Обычный 2 44 207" xfId="10161"/>
    <cellStyle name="Обычный 2 44 208" xfId="10207"/>
    <cellStyle name="Обычный 2 44 209" xfId="10253"/>
    <cellStyle name="Обычный 2 44 21" xfId="1608"/>
    <cellStyle name="Обычный 2 44 210" xfId="10299"/>
    <cellStyle name="Обычный 2 44 211" xfId="10345"/>
    <cellStyle name="Обычный 2 44 212" xfId="10391"/>
    <cellStyle name="Обычный 2 44 213" xfId="10437"/>
    <cellStyle name="Обычный 2 44 214" xfId="10483"/>
    <cellStyle name="Обычный 2 44 215" xfId="10529"/>
    <cellStyle name="Обычный 2 44 216" xfId="10575"/>
    <cellStyle name="Обычный 2 44 217" xfId="10621"/>
    <cellStyle name="Обычный 2 44 218" xfId="10667"/>
    <cellStyle name="Обычный 2 44 219" xfId="10713"/>
    <cellStyle name="Обычный 2 44 22" xfId="1654"/>
    <cellStyle name="Обычный 2 44 220" xfId="10759"/>
    <cellStyle name="Обычный 2 44 221" xfId="10805"/>
    <cellStyle name="Обычный 2 44 222" xfId="10851"/>
    <cellStyle name="Обычный 2 44 223" xfId="10897"/>
    <cellStyle name="Обычный 2 44 224" xfId="10943"/>
    <cellStyle name="Обычный 2 44 225" xfId="10989"/>
    <cellStyle name="Обычный 2 44 226" xfId="11035"/>
    <cellStyle name="Обычный 2 44 227" xfId="11081"/>
    <cellStyle name="Обычный 2 44 228" xfId="11125"/>
    <cellStyle name="Обычный 2 44 229" xfId="11169"/>
    <cellStyle name="Обычный 2 44 23" xfId="1700"/>
    <cellStyle name="Обычный 2 44 230" xfId="11213"/>
    <cellStyle name="Обычный 2 44 231" xfId="11256"/>
    <cellStyle name="Обычный 2 44 232" xfId="11299"/>
    <cellStyle name="Обычный 2 44 233" xfId="11342"/>
    <cellStyle name="Обычный 2 44 234" xfId="11385"/>
    <cellStyle name="Обычный 2 44 235" xfId="11428"/>
    <cellStyle name="Обычный 2 44 236" xfId="11470"/>
    <cellStyle name="Обычный 2 44 237" xfId="11511"/>
    <cellStyle name="Обычный 2 44 238" xfId="11552"/>
    <cellStyle name="Обычный 2 44 239" xfId="11593"/>
    <cellStyle name="Обычный 2 44 24" xfId="1746"/>
    <cellStyle name="Обычный 2 44 240" xfId="11633"/>
    <cellStyle name="Обычный 2 44 241" xfId="11672"/>
    <cellStyle name="Обычный 2 44 242" xfId="11711"/>
    <cellStyle name="Обычный 2 44 243" xfId="11750"/>
    <cellStyle name="Обычный 2 44 244" xfId="11788"/>
    <cellStyle name="Обычный 2 44 245" xfId="11825"/>
    <cellStyle name="Обычный 2 44 246" xfId="11861"/>
    <cellStyle name="Обычный 2 44 247" xfId="11879"/>
    <cellStyle name="Обычный 2 44 25" xfId="1792"/>
    <cellStyle name="Обычный 2 44 26" xfId="1838"/>
    <cellStyle name="Обычный 2 44 27" xfId="1884"/>
    <cellStyle name="Обычный 2 44 28" xfId="1930"/>
    <cellStyle name="Обычный 2 44 29" xfId="1976"/>
    <cellStyle name="Обычный 2 44 3" xfId="877"/>
    <cellStyle name="Обычный 2 44 30" xfId="2022"/>
    <cellStyle name="Обычный 2 44 31" xfId="2068"/>
    <cellStyle name="Обычный 2 44 32" xfId="2114"/>
    <cellStyle name="Обычный 2 44 33" xfId="2160"/>
    <cellStyle name="Обычный 2 44 34" xfId="2206"/>
    <cellStyle name="Обычный 2 44 35" xfId="2252"/>
    <cellStyle name="Обычный 2 44 36" xfId="2298"/>
    <cellStyle name="Обычный 2 44 37" xfId="2344"/>
    <cellStyle name="Обычный 2 44 38" xfId="2390"/>
    <cellStyle name="Обычный 2 44 39" xfId="2436"/>
    <cellStyle name="Обычный 2 44 4" xfId="713"/>
    <cellStyle name="Обычный 2 44 40" xfId="2482"/>
    <cellStyle name="Обычный 2 44 41" xfId="2528"/>
    <cellStyle name="Обычный 2 44 42" xfId="2574"/>
    <cellStyle name="Обычный 2 44 43" xfId="2620"/>
    <cellStyle name="Обычный 2 44 44" xfId="2666"/>
    <cellStyle name="Обычный 2 44 45" xfId="2712"/>
    <cellStyle name="Обычный 2 44 46" xfId="2758"/>
    <cellStyle name="Обычный 2 44 47" xfId="2804"/>
    <cellStyle name="Обычный 2 44 48" xfId="2850"/>
    <cellStyle name="Обычный 2 44 49" xfId="2896"/>
    <cellStyle name="Обычный 2 44 5" xfId="918"/>
    <cellStyle name="Обычный 2 44 50" xfId="2942"/>
    <cellStyle name="Обычный 2 44 51" xfId="2988"/>
    <cellStyle name="Обычный 2 44 52" xfId="3034"/>
    <cellStyle name="Обычный 2 44 53" xfId="3080"/>
    <cellStyle name="Обычный 2 44 54" xfId="3126"/>
    <cellStyle name="Обычный 2 44 55" xfId="3172"/>
    <cellStyle name="Обычный 2 44 56" xfId="3218"/>
    <cellStyle name="Обычный 2 44 57" xfId="3264"/>
    <cellStyle name="Обычный 2 44 58" xfId="3311"/>
    <cellStyle name="Обычный 2 44 59" xfId="3357"/>
    <cellStyle name="Обычный 2 44 6" xfId="669"/>
    <cellStyle name="Обычный 2 44 60" xfId="3403"/>
    <cellStyle name="Обычный 2 44 61" xfId="3449"/>
    <cellStyle name="Обычный 2 44 62" xfId="3495"/>
    <cellStyle name="Обычный 2 44 63" xfId="3541"/>
    <cellStyle name="Обычный 2 44 64" xfId="3587"/>
    <cellStyle name="Обычный 2 44 65" xfId="3633"/>
    <cellStyle name="Обычный 2 44 66" xfId="3679"/>
    <cellStyle name="Обычный 2 44 67" xfId="3725"/>
    <cellStyle name="Обычный 2 44 68" xfId="3771"/>
    <cellStyle name="Обычный 2 44 69" xfId="3817"/>
    <cellStyle name="Обычный 2 44 7" xfId="964"/>
    <cellStyle name="Обычный 2 44 70" xfId="3863"/>
    <cellStyle name="Обычный 2 44 71" xfId="3909"/>
    <cellStyle name="Обычный 2 44 72" xfId="3955"/>
    <cellStyle name="Обычный 2 44 73" xfId="4001"/>
    <cellStyle name="Обычный 2 44 74" xfId="4047"/>
    <cellStyle name="Обычный 2 44 75" xfId="4093"/>
    <cellStyle name="Обычный 2 44 76" xfId="4139"/>
    <cellStyle name="Обычный 2 44 77" xfId="4185"/>
    <cellStyle name="Обычный 2 44 78" xfId="4231"/>
    <cellStyle name="Обычный 2 44 79" xfId="4277"/>
    <cellStyle name="Обычный 2 44 8" xfId="1051"/>
    <cellStyle name="Обычный 2 44 80" xfId="4323"/>
    <cellStyle name="Обычный 2 44 81" xfId="4369"/>
    <cellStyle name="Обычный 2 44 82" xfId="4415"/>
    <cellStyle name="Обычный 2 44 83" xfId="4461"/>
    <cellStyle name="Обычный 2 44 84" xfId="4507"/>
    <cellStyle name="Обычный 2 44 85" xfId="4553"/>
    <cellStyle name="Обычный 2 44 86" xfId="4599"/>
    <cellStyle name="Обычный 2 44 87" xfId="4645"/>
    <cellStyle name="Обычный 2 44 88" xfId="4691"/>
    <cellStyle name="Обычный 2 44 89" xfId="4737"/>
    <cellStyle name="Обычный 2 44 9" xfId="1055"/>
    <cellStyle name="Обычный 2 44 90" xfId="4783"/>
    <cellStyle name="Обычный 2 44 91" xfId="4829"/>
    <cellStyle name="Обычный 2 44 92" xfId="4875"/>
    <cellStyle name="Обычный 2 44 93" xfId="4921"/>
    <cellStyle name="Обычный 2 44 94" xfId="4967"/>
    <cellStyle name="Обычный 2 44 95" xfId="5013"/>
    <cellStyle name="Обычный 2 44 96" xfId="5059"/>
    <cellStyle name="Обычный 2 44 97" xfId="5105"/>
    <cellStyle name="Обычный 2 44 98" xfId="5151"/>
    <cellStyle name="Обычный 2 44 99" xfId="5197"/>
    <cellStyle name="Обычный 2 45" xfId="232"/>
    <cellStyle name="Обычный 2 45 10" xfId="1103"/>
    <cellStyle name="Обычный 2 45 100" xfId="5284"/>
    <cellStyle name="Обычный 2 45 101" xfId="5330"/>
    <cellStyle name="Обычный 2 45 102" xfId="5376"/>
    <cellStyle name="Обычный 2 45 103" xfId="5422"/>
    <cellStyle name="Обычный 2 45 104" xfId="5468"/>
    <cellStyle name="Обычный 2 45 105" xfId="5514"/>
    <cellStyle name="Обычный 2 45 106" xfId="5560"/>
    <cellStyle name="Обычный 2 45 107" xfId="5606"/>
    <cellStyle name="Обычный 2 45 108" xfId="5652"/>
    <cellStyle name="Обычный 2 45 109" xfId="5698"/>
    <cellStyle name="Обычный 2 45 11" xfId="1188"/>
    <cellStyle name="Обычный 2 45 110" xfId="5744"/>
    <cellStyle name="Обычный 2 45 111" xfId="5790"/>
    <cellStyle name="Обычный 2 45 112" xfId="5836"/>
    <cellStyle name="Обычный 2 45 113" xfId="5882"/>
    <cellStyle name="Обычный 2 45 114" xfId="5928"/>
    <cellStyle name="Обычный 2 45 115" xfId="5974"/>
    <cellStyle name="Обычный 2 45 116" xfId="6020"/>
    <cellStyle name="Обычный 2 45 117" xfId="6066"/>
    <cellStyle name="Обычный 2 45 118" xfId="6112"/>
    <cellStyle name="Обычный 2 45 119" xfId="6158"/>
    <cellStyle name="Обычный 2 45 12" xfId="1235"/>
    <cellStyle name="Обычный 2 45 120" xfId="6204"/>
    <cellStyle name="Обычный 2 45 121" xfId="6250"/>
    <cellStyle name="Обычный 2 45 122" xfId="6296"/>
    <cellStyle name="Обычный 2 45 123" xfId="6342"/>
    <cellStyle name="Обычный 2 45 124" xfId="6388"/>
    <cellStyle name="Обычный 2 45 125" xfId="6434"/>
    <cellStyle name="Обычный 2 45 126" xfId="6480"/>
    <cellStyle name="Обычный 2 45 127" xfId="6526"/>
    <cellStyle name="Обычный 2 45 128" xfId="6572"/>
    <cellStyle name="Обычный 2 45 129" xfId="6618"/>
    <cellStyle name="Обычный 2 45 13" xfId="1281"/>
    <cellStyle name="Обычный 2 45 130" xfId="6664"/>
    <cellStyle name="Обычный 2 45 131" xfId="6710"/>
    <cellStyle name="Обычный 2 45 132" xfId="6756"/>
    <cellStyle name="Обычный 2 45 133" xfId="6802"/>
    <cellStyle name="Обычный 2 45 134" xfId="6846"/>
    <cellStyle name="Обычный 2 45 135" xfId="6892"/>
    <cellStyle name="Обычный 2 45 136" xfId="6936"/>
    <cellStyle name="Обычный 2 45 137" xfId="6982"/>
    <cellStyle name="Обычный 2 45 138" xfId="7028"/>
    <cellStyle name="Обычный 2 45 139" xfId="7074"/>
    <cellStyle name="Обычный 2 45 14" xfId="1327"/>
    <cellStyle name="Обычный 2 45 140" xfId="7120"/>
    <cellStyle name="Обычный 2 45 141" xfId="7166"/>
    <cellStyle name="Обычный 2 45 142" xfId="7212"/>
    <cellStyle name="Обычный 2 45 143" xfId="7258"/>
    <cellStyle name="Обычный 2 45 144" xfId="7304"/>
    <cellStyle name="Обычный 2 45 145" xfId="7350"/>
    <cellStyle name="Обычный 2 45 146" xfId="7396"/>
    <cellStyle name="Обычный 2 45 147" xfId="7442"/>
    <cellStyle name="Обычный 2 45 148" xfId="7488"/>
    <cellStyle name="Обычный 2 45 149" xfId="7534"/>
    <cellStyle name="Обычный 2 45 15" xfId="1373"/>
    <cellStyle name="Обычный 2 45 150" xfId="7580"/>
    <cellStyle name="Обычный 2 45 151" xfId="7626"/>
    <cellStyle name="Обычный 2 45 152" xfId="7672"/>
    <cellStyle name="Обычный 2 45 153" xfId="7718"/>
    <cellStyle name="Обычный 2 45 154" xfId="7728"/>
    <cellStyle name="Обычный 2 45 155" xfId="7765"/>
    <cellStyle name="Обычный 2 45 156" xfId="7819"/>
    <cellStyle name="Обычный 2 45 157" xfId="7898"/>
    <cellStyle name="Обычный 2 45 158" xfId="7948"/>
    <cellStyle name="Обычный 2 45 159" xfId="7994"/>
    <cellStyle name="Обычный 2 45 16" xfId="1419"/>
    <cellStyle name="Обычный 2 45 160" xfId="8040"/>
    <cellStyle name="Обычный 2 45 161" xfId="8086"/>
    <cellStyle name="Обычный 2 45 162" xfId="8132"/>
    <cellStyle name="Обычный 2 45 163" xfId="8178"/>
    <cellStyle name="Обычный 2 45 164" xfId="8224"/>
    <cellStyle name="Обычный 2 45 165" xfId="8270"/>
    <cellStyle name="Обычный 2 45 166" xfId="8316"/>
    <cellStyle name="Обычный 2 45 167" xfId="8362"/>
    <cellStyle name="Обычный 2 45 168" xfId="8408"/>
    <cellStyle name="Обычный 2 45 169" xfId="8454"/>
    <cellStyle name="Обычный 2 45 17" xfId="1465"/>
    <cellStyle name="Обычный 2 45 170" xfId="8500"/>
    <cellStyle name="Обычный 2 45 171" xfId="8546"/>
    <cellStyle name="Обычный 2 45 172" xfId="8592"/>
    <cellStyle name="Обычный 2 45 173" xfId="8638"/>
    <cellStyle name="Обычный 2 45 174" xfId="8684"/>
    <cellStyle name="Обычный 2 45 175" xfId="8730"/>
    <cellStyle name="Обычный 2 45 176" xfId="8776"/>
    <cellStyle name="Обычный 2 45 177" xfId="8822"/>
    <cellStyle name="Обычный 2 45 178" xfId="8868"/>
    <cellStyle name="Обычный 2 45 179" xfId="8914"/>
    <cellStyle name="Обычный 2 45 18" xfId="1511"/>
    <cellStyle name="Обычный 2 45 180" xfId="8960"/>
    <cellStyle name="Обычный 2 45 181" xfId="9006"/>
    <cellStyle name="Обычный 2 45 182" xfId="9052"/>
    <cellStyle name="Обычный 2 45 183" xfId="9098"/>
    <cellStyle name="Обычный 2 45 184" xfId="9144"/>
    <cellStyle name="Обычный 2 45 185" xfId="9190"/>
    <cellStyle name="Обычный 2 45 186" xfId="9236"/>
    <cellStyle name="Обычный 2 45 187" xfId="9282"/>
    <cellStyle name="Обычный 2 45 188" xfId="9328"/>
    <cellStyle name="Обычный 2 45 189" xfId="9374"/>
    <cellStyle name="Обычный 2 45 19" xfId="1557"/>
    <cellStyle name="Обычный 2 45 190" xfId="9420"/>
    <cellStyle name="Обычный 2 45 191" xfId="9466"/>
    <cellStyle name="Обычный 2 45 192" xfId="9512"/>
    <cellStyle name="Обычный 2 45 193" xfId="9558"/>
    <cellStyle name="Обычный 2 45 194" xfId="9604"/>
    <cellStyle name="Обычный 2 45 195" xfId="9650"/>
    <cellStyle name="Обычный 2 45 196" xfId="9696"/>
    <cellStyle name="Обычный 2 45 197" xfId="9742"/>
    <cellStyle name="Обычный 2 45 198" xfId="9788"/>
    <cellStyle name="Обычный 2 45 199" xfId="9834"/>
    <cellStyle name="Обычный 2 45 2" xfId="500"/>
    <cellStyle name="Обычный 2 45 20" xfId="1603"/>
    <cellStyle name="Обычный 2 45 200" xfId="9880"/>
    <cellStyle name="Обычный 2 45 201" xfId="9926"/>
    <cellStyle name="Обычный 2 45 202" xfId="9972"/>
    <cellStyle name="Обычный 2 45 203" xfId="10018"/>
    <cellStyle name="Обычный 2 45 204" xfId="10064"/>
    <cellStyle name="Обычный 2 45 205" xfId="10110"/>
    <cellStyle name="Обычный 2 45 206" xfId="10156"/>
    <cellStyle name="Обычный 2 45 207" xfId="10202"/>
    <cellStyle name="Обычный 2 45 208" xfId="10248"/>
    <cellStyle name="Обычный 2 45 209" xfId="10294"/>
    <cellStyle name="Обычный 2 45 21" xfId="1649"/>
    <cellStyle name="Обычный 2 45 210" xfId="10340"/>
    <cellStyle name="Обычный 2 45 211" xfId="10386"/>
    <cellStyle name="Обычный 2 45 212" xfId="10432"/>
    <cellStyle name="Обычный 2 45 213" xfId="10478"/>
    <cellStyle name="Обычный 2 45 214" xfId="10524"/>
    <cellStyle name="Обычный 2 45 215" xfId="10570"/>
    <cellStyle name="Обычный 2 45 216" xfId="10616"/>
    <cellStyle name="Обычный 2 45 217" xfId="10662"/>
    <cellStyle name="Обычный 2 45 218" xfId="10708"/>
    <cellStyle name="Обычный 2 45 219" xfId="10754"/>
    <cellStyle name="Обычный 2 45 22" xfId="1695"/>
    <cellStyle name="Обычный 2 45 220" xfId="10800"/>
    <cellStyle name="Обычный 2 45 221" xfId="10846"/>
    <cellStyle name="Обычный 2 45 222" xfId="10892"/>
    <cellStyle name="Обычный 2 45 223" xfId="10938"/>
    <cellStyle name="Обычный 2 45 224" xfId="10984"/>
    <cellStyle name="Обычный 2 45 225" xfId="11030"/>
    <cellStyle name="Обычный 2 45 226" xfId="11076"/>
    <cellStyle name="Обычный 2 45 227" xfId="11120"/>
    <cellStyle name="Обычный 2 45 228" xfId="11164"/>
    <cellStyle name="Обычный 2 45 229" xfId="11208"/>
    <cellStyle name="Обычный 2 45 23" xfId="1741"/>
    <cellStyle name="Обычный 2 45 230" xfId="11251"/>
    <cellStyle name="Обычный 2 45 231" xfId="11294"/>
    <cellStyle name="Обычный 2 45 232" xfId="11337"/>
    <cellStyle name="Обычный 2 45 233" xfId="11380"/>
    <cellStyle name="Обычный 2 45 234" xfId="11423"/>
    <cellStyle name="Обычный 2 45 235" xfId="11465"/>
    <cellStyle name="Обычный 2 45 236" xfId="11506"/>
    <cellStyle name="Обычный 2 45 237" xfId="11547"/>
    <cellStyle name="Обычный 2 45 238" xfId="11588"/>
    <cellStyle name="Обычный 2 45 239" xfId="11628"/>
    <cellStyle name="Обычный 2 45 24" xfId="1787"/>
    <cellStyle name="Обычный 2 45 240" xfId="11667"/>
    <cellStyle name="Обычный 2 45 241" xfId="11706"/>
    <cellStyle name="Обычный 2 45 242" xfId="11745"/>
    <cellStyle name="Обычный 2 45 243" xfId="11783"/>
    <cellStyle name="Обычный 2 45 244" xfId="11820"/>
    <cellStyle name="Обычный 2 45 245" xfId="11856"/>
    <cellStyle name="Обычный 2 45 246" xfId="11874"/>
    <cellStyle name="Обычный 2 45 247" xfId="11889"/>
    <cellStyle name="Обычный 2 45 25" xfId="1833"/>
    <cellStyle name="Обычный 2 45 26" xfId="1879"/>
    <cellStyle name="Обычный 2 45 27" xfId="1925"/>
    <cellStyle name="Обычный 2 45 28" xfId="1971"/>
    <cellStyle name="Обычный 2 45 29" xfId="2017"/>
    <cellStyle name="Обычный 2 45 3" xfId="878"/>
    <cellStyle name="Обычный 2 45 30" xfId="2063"/>
    <cellStyle name="Обычный 2 45 31" xfId="2109"/>
    <cellStyle name="Обычный 2 45 32" xfId="2155"/>
    <cellStyle name="Обычный 2 45 33" xfId="2201"/>
    <cellStyle name="Обычный 2 45 34" xfId="2247"/>
    <cellStyle name="Обычный 2 45 35" xfId="2293"/>
    <cellStyle name="Обычный 2 45 36" xfId="2339"/>
    <cellStyle name="Обычный 2 45 37" xfId="2385"/>
    <cellStyle name="Обычный 2 45 38" xfId="2431"/>
    <cellStyle name="Обычный 2 45 39" xfId="2477"/>
    <cellStyle name="Обычный 2 45 4" xfId="712"/>
    <cellStyle name="Обычный 2 45 40" xfId="2523"/>
    <cellStyle name="Обычный 2 45 41" xfId="2569"/>
    <cellStyle name="Обычный 2 45 42" xfId="2615"/>
    <cellStyle name="Обычный 2 45 43" xfId="2661"/>
    <cellStyle name="Обычный 2 45 44" xfId="2707"/>
    <cellStyle name="Обычный 2 45 45" xfId="2753"/>
    <cellStyle name="Обычный 2 45 46" xfId="2799"/>
    <cellStyle name="Обычный 2 45 47" xfId="2845"/>
    <cellStyle name="Обычный 2 45 48" xfId="2891"/>
    <cellStyle name="Обычный 2 45 49" xfId="2937"/>
    <cellStyle name="Обычный 2 45 5" xfId="919"/>
    <cellStyle name="Обычный 2 45 50" xfId="2983"/>
    <cellStyle name="Обычный 2 45 51" xfId="3029"/>
    <cellStyle name="Обычный 2 45 52" xfId="3075"/>
    <cellStyle name="Обычный 2 45 53" xfId="3121"/>
    <cellStyle name="Обычный 2 45 54" xfId="3167"/>
    <cellStyle name="Обычный 2 45 55" xfId="3213"/>
    <cellStyle name="Обычный 2 45 56" xfId="3259"/>
    <cellStyle name="Обычный 2 45 57" xfId="3306"/>
    <cellStyle name="Обычный 2 45 58" xfId="3352"/>
    <cellStyle name="Обычный 2 45 59" xfId="3398"/>
    <cellStyle name="Обычный 2 45 6" xfId="248"/>
    <cellStyle name="Обычный 2 45 60" xfId="3444"/>
    <cellStyle name="Обычный 2 45 61" xfId="3490"/>
    <cellStyle name="Обычный 2 45 62" xfId="3536"/>
    <cellStyle name="Обычный 2 45 63" xfId="3582"/>
    <cellStyle name="Обычный 2 45 64" xfId="3628"/>
    <cellStyle name="Обычный 2 45 65" xfId="3674"/>
    <cellStyle name="Обычный 2 45 66" xfId="3720"/>
    <cellStyle name="Обычный 2 45 67" xfId="3766"/>
    <cellStyle name="Обычный 2 45 68" xfId="3812"/>
    <cellStyle name="Обычный 2 45 69" xfId="3858"/>
    <cellStyle name="Обычный 2 45 7" xfId="1005"/>
    <cellStyle name="Обычный 2 45 70" xfId="3904"/>
    <cellStyle name="Обычный 2 45 71" xfId="3950"/>
    <cellStyle name="Обычный 2 45 72" xfId="3996"/>
    <cellStyle name="Обычный 2 45 73" xfId="4042"/>
    <cellStyle name="Обычный 2 45 74" xfId="4088"/>
    <cellStyle name="Обычный 2 45 75" xfId="4134"/>
    <cellStyle name="Обычный 2 45 76" xfId="4180"/>
    <cellStyle name="Обычный 2 45 77" xfId="4226"/>
    <cellStyle name="Обычный 2 45 78" xfId="4272"/>
    <cellStyle name="Обычный 2 45 79" xfId="4318"/>
    <cellStyle name="Обычный 2 45 8" xfId="1011"/>
    <cellStyle name="Обычный 2 45 80" xfId="4364"/>
    <cellStyle name="Обычный 2 45 81" xfId="4410"/>
    <cellStyle name="Обычный 2 45 82" xfId="4456"/>
    <cellStyle name="Обычный 2 45 83" xfId="4502"/>
    <cellStyle name="Обычный 2 45 84" xfId="4548"/>
    <cellStyle name="Обычный 2 45 85" xfId="4594"/>
    <cellStyle name="Обычный 2 45 86" xfId="4640"/>
    <cellStyle name="Обычный 2 45 87" xfId="4686"/>
    <cellStyle name="Обычный 2 45 88" xfId="4732"/>
    <cellStyle name="Обычный 2 45 89" xfId="4778"/>
    <cellStyle name="Обычный 2 45 9" xfId="1056"/>
    <cellStyle name="Обычный 2 45 90" xfId="4824"/>
    <cellStyle name="Обычный 2 45 91" xfId="4870"/>
    <cellStyle name="Обычный 2 45 92" xfId="4916"/>
    <cellStyle name="Обычный 2 45 93" xfId="4962"/>
    <cellStyle name="Обычный 2 45 94" xfId="5008"/>
    <cellStyle name="Обычный 2 45 95" xfId="5054"/>
    <cellStyle name="Обычный 2 45 96" xfId="5100"/>
    <cellStyle name="Обычный 2 45 97" xfId="5146"/>
    <cellStyle name="Обычный 2 45 98" xfId="5192"/>
    <cellStyle name="Обычный 2 45 99" xfId="5238"/>
    <cellStyle name="Обычный 2 46" xfId="233"/>
    <cellStyle name="Обычный 2 46 10" xfId="1104"/>
    <cellStyle name="Обычный 2 46 100" xfId="5244"/>
    <cellStyle name="Обычный 2 46 101" xfId="5290"/>
    <cellStyle name="Обычный 2 46 102" xfId="5336"/>
    <cellStyle name="Обычный 2 46 103" xfId="5382"/>
    <cellStyle name="Обычный 2 46 104" xfId="5428"/>
    <cellStyle name="Обычный 2 46 105" xfId="5474"/>
    <cellStyle name="Обычный 2 46 106" xfId="5520"/>
    <cellStyle name="Обычный 2 46 107" xfId="5566"/>
    <cellStyle name="Обычный 2 46 108" xfId="5612"/>
    <cellStyle name="Обычный 2 46 109" xfId="5658"/>
    <cellStyle name="Обычный 2 46 11" xfId="1148"/>
    <cellStyle name="Обычный 2 46 110" xfId="5704"/>
    <cellStyle name="Обычный 2 46 111" xfId="5750"/>
    <cellStyle name="Обычный 2 46 112" xfId="5796"/>
    <cellStyle name="Обычный 2 46 113" xfId="5842"/>
    <cellStyle name="Обычный 2 46 114" xfId="5888"/>
    <cellStyle name="Обычный 2 46 115" xfId="5934"/>
    <cellStyle name="Обычный 2 46 116" xfId="5980"/>
    <cellStyle name="Обычный 2 46 117" xfId="6026"/>
    <cellStyle name="Обычный 2 46 118" xfId="6072"/>
    <cellStyle name="Обычный 2 46 119" xfId="6118"/>
    <cellStyle name="Обычный 2 46 12" xfId="1195"/>
    <cellStyle name="Обычный 2 46 120" xfId="6164"/>
    <cellStyle name="Обычный 2 46 121" xfId="6210"/>
    <cellStyle name="Обычный 2 46 122" xfId="6256"/>
    <cellStyle name="Обычный 2 46 123" xfId="6302"/>
    <cellStyle name="Обычный 2 46 124" xfId="6348"/>
    <cellStyle name="Обычный 2 46 125" xfId="6394"/>
    <cellStyle name="Обычный 2 46 126" xfId="6440"/>
    <cellStyle name="Обычный 2 46 127" xfId="6486"/>
    <cellStyle name="Обычный 2 46 128" xfId="6532"/>
    <cellStyle name="Обычный 2 46 129" xfId="6578"/>
    <cellStyle name="Обычный 2 46 13" xfId="1241"/>
    <cellStyle name="Обычный 2 46 130" xfId="6624"/>
    <cellStyle name="Обычный 2 46 131" xfId="6670"/>
    <cellStyle name="Обычный 2 46 132" xfId="6716"/>
    <cellStyle name="Обычный 2 46 133" xfId="6762"/>
    <cellStyle name="Обычный 2 46 134" xfId="6808"/>
    <cellStyle name="Обычный 2 46 135" xfId="6852"/>
    <cellStyle name="Обычный 2 46 136" xfId="6898"/>
    <cellStyle name="Обычный 2 46 137" xfId="6942"/>
    <cellStyle name="Обычный 2 46 138" xfId="6988"/>
    <cellStyle name="Обычный 2 46 139" xfId="7034"/>
    <cellStyle name="Обычный 2 46 14" xfId="1287"/>
    <cellStyle name="Обычный 2 46 140" xfId="7080"/>
    <cellStyle name="Обычный 2 46 141" xfId="7126"/>
    <cellStyle name="Обычный 2 46 142" xfId="7172"/>
    <cellStyle name="Обычный 2 46 143" xfId="7218"/>
    <cellStyle name="Обычный 2 46 144" xfId="7264"/>
    <cellStyle name="Обычный 2 46 145" xfId="7310"/>
    <cellStyle name="Обычный 2 46 146" xfId="7356"/>
    <cellStyle name="Обычный 2 46 147" xfId="7402"/>
    <cellStyle name="Обычный 2 46 148" xfId="7448"/>
    <cellStyle name="Обычный 2 46 149" xfId="7494"/>
    <cellStyle name="Обычный 2 46 15" xfId="1333"/>
    <cellStyle name="Обычный 2 46 150" xfId="7540"/>
    <cellStyle name="Обычный 2 46 151" xfId="7586"/>
    <cellStyle name="Обычный 2 46 152" xfId="7632"/>
    <cellStyle name="Обычный 2 46 153" xfId="7678"/>
    <cellStyle name="Обычный 2 46 154" xfId="7729"/>
    <cellStyle name="Обычный 2 46 155" xfId="7767"/>
    <cellStyle name="Обычный 2 46 156" xfId="7820"/>
    <cellStyle name="Обычный 2 46 157" xfId="7858"/>
    <cellStyle name="Обычный 2 46 158" xfId="7908"/>
    <cellStyle name="Обычный 2 46 159" xfId="7954"/>
    <cellStyle name="Обычный 2 46 16" xfId="1379"/>
    <cellStyle name="Обычный 2 46 160" xfId="8000"/>
    <cellStyle name="Обычный 2 46 161" xfId="8046"/>
    <cellStyle name="Обычный 2 46 162" xfId="8092"/>
    <cellStyle name="Обычный 2 46 163" xfId="8138"/>
    <cellStyle name="Обычный 2 46 164" xfId="8184"/>
    <cellStyle name="Обычный 2 46 165" xfId="8230"/>
    <cellStyle name="Обычный 2 46 166" xfId="8276"/>
    <cellStyle name="Обычный 2 46 167" xfId="8322"/>
    <cellStyle name="Обычный 2 46 168" xfId="8368"/>
    <cellStyle name="Обычный 2 46 169" xfId="8414"/>
    <cellStyle name="Обычный 2 46 17" xfId="1425"/>
    <cellStyle name="Обычный 2 46 170" xfId="8460"/>
    <cellStyle name="Обычный 2 46 171" xfId="8506"/>
    <cellStyle name="Обычный 2 46 172" xfId="8552"/>
    <cellStyle name="Обычный 2 46 173" xfId="8598"/>
    <cellStyle name="Обычный 2 46 174" xfId="8644"/>
    <cellStyle name="Обычный 2 46 175" xfId="8690"/>
    <cellStyle name="Обычный 2 46 176" xfId="8736"/>
    <cellStyle name="Обычный 2 46 177" xfId="8782"/>
    <cellStyle name="Обычный 2 46 178" xfId="8828"/>
    <cellStyle name="Обычный 2 46 179" xfId="8874"/>
    <cellStyle name="Обычный 2 46 18" xfId="1471"/>
    <cellStyle name="Обычный 2 46 180" xfId="8920"/>
    <cellStyle name="Обычный 2 46 181" xfId="8966"/>
    <cellStyle name="Обычный 2 46 182" xfId="9012"/>
    <cellStyle name="Обычный 2 46 183" xfId="9058"/>
    <cellStyle name="Обычный 2 46 184" xfId="9104"/>
    <cellStyle name="Обычный 2 46 185" xfId="9150"/>
    <cellStyle name="Обычный 2 46 186" xfId="9196"/>
    <cellStyle name="Обычный 2 46 187" xfId="9242"/>
    <cellStyle name="Обычный 2 46 188" xfId="9288"/>
    <cellStyle name="Обычный 2 46 189" xfId="9334"/>
    <cellStyle name="Обычный 2 46 19" xfId="1517"/>
    <cellStyle name="Обычный 2 46 190" xfId="9380"/>
    <cellStyle name="Обычный 2 46 191" xfId="9426"/>
    <cellStyle name="Обычный 2 46 192" xfId="9472"/>
    <cellStyle name="Обычный 2 46 193" xfId="9518"/>
    <cellStyle name="Обычный 2 46 194" xfId="9564"/>
    <cellStyle name="Обычный 2 46 195" xfId="9610"/>
    <cellStyle name="Обычный 2 46 196" xfId="9656"/>
    <cellStyle name="Обычный 2 46 197" xfId="9702"/>
    <cellStyle name="Обычный 2 46 198" xfId="9748"/>
    <cellStyle name="Обычный 2 46 199" xfId="9794"/>
    <cellStyle name="Обычный 2 46 2" xfId="501"/>
    <cellStyle name="Обычный 2 46 20" xfId="1563"/>
    <cellStyle name="Обычный 2 46 200" xfId="9840"/>
    <cellStyle name="Обычный 2 46 201" xfId="9886"/>
    <cellStyle name="Обычный 2 46 202" xfId="9932"/>
    <cellStyle name="Обычный 2 46 203" xfId="9978"/>
    <cellStyle name="Обычный 2 46 204" xfId="10024"/>
    <cellStyle name="Обычный 2 46 205" xfId="10070"/>
    <cellStyle name="Обычный 2 46 206" xfId="10116"/>
    <cellStyle name="Обычный 2 46 207" xfId="10162"/>
    <cellStyle name="Обычный 2 46 208" xfId="10208"/>
    <cellStyle name="Обычный 2 46 209" xfId="10254"/>
    <cellStyle name="Обычный 2 46 21" xfId="1609"/>
    <cellStyle name="Обычный 2 46 210" xfId="10300"/>
    <cellStyle name="Обычный 2 46 211" xfId="10346"/>
    <cellStyle name="Обычный 2 46 212" xfId="10392"/>
    <cellStyle name="Обычный 2 46 213" xfId="10438"/>
    <cellStyle name="Обычный 2 46 214" xfId="10484"/>
    <cellStyle name="Обычный 2 46 215" xfId="10530"/>
    <cellStyle name="Обычный 2 46 216" xfId="10576"/>
    <cellStyle name="Обычный 2 46 217" xfId="10622"/>
    <cellStyle name="Обычный 2 46 218" xfId="10668"/>
    <cellStyle name="Обычный 2 46 219" xfId="10714"/>
    <cellStyle name="Обычный 2 46 22" xfId="1655"/>
    <cellStyle name="Обычный 2 46 220" xfId="10760"/>
    <cellStyle name="Обычный 2 46 221" xfId="10806"/>
    <cellStyle name="Обычный 2 46 222" xfId="10852"/>
    <cellStyle name="Обычный 2 46 223" xfId="10898"/>
    <cellStyle name="Обычный 2 46 224" xfId="10944"/>
    <cellStyle name="Обычный 2 46 225" xfId="10990"/>
    <cellStyle name="Обычный 2 46 226" xfId="11036"/>
    <cellStyle name="Обычный 2 46 227" xfId="11082"/>
    <cellStyle name="Обычный 2 46 228" xfId="11126"/>
    <cellStyle name="Обычный 2 46 229" xfId="11170"/>
    <cellStyle name="Обычный 2 46 23" xfId="1701"/>
    <cellStyle name="Обычный 2 46 230" xfId="11214"/>
    <cellStyle name="Обычный 2 46 231" xfId="11257"/>
    <cellStyle name="Обычный 2 46 232" xfId="11300"/>
    <cellStyle name="Обычный 2 46 233" xfId="11343"/>
    <cellStyle name="Обычный 2 46 234" xfId="11386"/>
    <cellStyle name="Обычный 2 46 235" xfId="11429"/>
    <cellStyle name="Обычный 2 46 236" xfId="11471"/>
    <cellStyle name="Обычный 2 46 237" xfId="11512"/>
    <cellStyle name="Обычный 2 46 238" xfId="11553"/>
    <cellStyle name="Обычный 2 46 239" xfId="11594"/>
    <cellStyle name="Обычный 2 46 24" xfId="1747"/>
    <cellStyle name="Обычный 2 46 240" xfId="11634"/>
    <cellStyle name="Обычный 2 46 241" xfId="11673"/>
    <cellStyle name="Обычный 2 46 242" xfId="11712"/>
    <cellStyle name="Обычный 2 46 243" xfId="11751"/>
    <cellStyle name="Обычный 2 46 244" xfId="11789"/>
    <cellStyle name="Обычный 2 46 245" xfId="11826"/>
    <cellStyle name="Обычный 2 46 246" xfId="11862"/>
    <cellStyle name="Обычный 2 46 247" xfId="11880"/>
    <cellStyle name="Обычный 2 46 25" xfId="1793"/>
    <cellStyle name="Обычный 2 46 26" xfId="1839"/>
    <cellStyle name="Обычный 2 46 27" xfId="1885"/>
    <cellStyle name="Обычный 2 46 28" xfId="1931"/>
    <cellStyle name="Обычный 2 46 29" xfId="1977"/>
    <cellStyle name="Обычный 2 46 3" xfId="879"/>
    <cellStyle name="Обычный 2 46 30" xfId="2023"/>
    <cellStyle name="Обычный 2 46 31" xfId="2069"/>
    <cellStyle name="Обычный 2 46 32" xfId="2115"/>
    <cellStyle name="Обычный 2 46 33" xfId="2161"/>
    <cellStyle name="Обычный 2 46 34" xfId="2207"/>
    <cellStyle name="Обычный 2 46 35" xfId="2253"/>
    <cellStyle name="Обычный 2 46 36" xfId="2299"/>
    <cellStyle name="Обычный 2 46 37" xfId="2345"/>
    <cellStyle name="Обычный 2 46 38" xfId="2391"/>
    <cellStyle name="Обычный 2 46 39" xfId="2437"/>
    <cellStyle name="Обычный 2 46 4" xfId="711"/>
    <cellStyle name="Обычный 2 46 40" xfId="2483"/>
    <cellStyle name="Обычный 2 46 41" xfId="2529"/>
    <cellStyle name="Обычный 2 46 42" xfId="2575"/>
    <cellStyle name="Обычный 2 46 43" xfId="2621"/>
    <cellStyle name="Обычный 2 46 44" xfId="2667"/>
    <cellStyle name="Обычный 2 46 45" xfId="2713"/>
    <cellStyle name="Обычный 2 46 46" xfId="2759"/>
    <cellStyle name="Обычный 2 46 47" xfId="2805"/>
    <cellStyle name="Обычный 2 46 48" xfId="2851"/>
    <cellStyle name="Обычный 2 46 49" xfId="2897"/>
    <cellStyle name="Обычный 2 46 5" xfId="920"/>
    <cellStyle name="Обычный 2 46 50" xfId="2943"/>
    <cellStyle name="Обычный 2 46 51" xfId="2989"/>
    <cellStyle name="Обычный 2 46 52" xfId="3035"/>
    <cellStyle name="Обычный 2 46 53" xfId="3081"/>
    <cellStyle name="Обычный 2 46 54" xfId="3127"/>
    <cellStyle name="Обычный 2 46 55" xfId="3173"/>
    <cellStyle name="Обычный 2 46 56" xfId="3219"/>
    <cellStyle name="Обычный 2 46 57" xfId="3266"/>
    <cellStyle name="Обычный 2 46 58" xfId="3312"/>
    <cellStyle name="Обычный 2 46 59" xfId="3358"/>
    <cellStyle name="Обычный 2 46 6" xfId="668"/>
    <cellStyle name="Обычный 2 46 60" xfId="3404"/>
    <cellStyle name="Обычный 2 46 61" xfId="3450"/>
    <cellStyle name="Обычный 2 46 62" xfId="3496"/>
    <cellStyle name="Обычный 2 46 63" xfId="3542"/>
    <cellStyle name="Обычный 2 46 64" xfId="3588"/>
    <cellStyle name="Обычный 2 46 65" xfId="3634"/>
    <cellStyle name="Обычный 2 46 66" xfId="3680"/>
    <cellStyle name="Обычный 2 46 67" xfId="3726"/>
    <cellStyle name="Обычный 2 46 68" xfId="3772"/>
    <cellStyle name="Обычный 2 46 69" xfId="3818"/>
    <cellStyle name="Обычный 2 46 7" xfId="965"/>
    <cellStyle name="Обычный 2 46 70" xfId="3864"/>
    <cellStyle name="Обычный 2 46 71" xfId="3910"/>
    <cellStyle name="Обычный 2 46 72" xfId="3956"/>
    <cellStyle name="Обычный 2 46 73" xfId="4002"/>
    <cellStyle name="Обычный 2 46 74" xfId="4048"/>
    <cellStyle name="Обычный 2 46 75" xfId="4094"/>
    <cellStyle name="Обычный 2 46 76" xfId="4140"/>
    <cellStyle name="Обычный 2 46 77" xfId="4186"/>
    <cellStyle name="Обычный 2 46 78" xfId="4232"/>
    <cellStyle name="Обычный 2 46 79" xfId="4278"/>
    <cellStyle name="Обычный 2 46 8" xfId="1012"/>
    <cellStyle name="Обычный 2 46 80" xfId="4324"/>
    <cellStyle name="Обычный 2 46 81" xfId="4370"/>
    <cellStyle name="Обычный 2 46 82" xfId="4416"/>
    <cellStyle name="Обычный 2 46 83" xfId="4462"/>
    <cellStyle name="Обычный 2 46 84" xfId="4508"/>
    <cellStyle name="Обычный 2 46 85" xfId="4554"/>
    <cellStyle name="Обычный 2 46 86" xfId="4600"/>
    <cellStyle name="Обычный 2 46 87" xfId="4646"/>
    <cellStyle name="Обычный 2 46 88" xfId="4692"/>
    <cellStyle name="Обычный 2 46 89" xfId="4738"/>
    <cellStyle name="Обычный 2 46 9" xfId="1097"/>
    <cellStyle name="Обычный 2 46 90" xfId="4784"/>
    <cellStyle name="Обычный 2 46 91" xfId="4830"/>
    <cellStyle name="Обычный 2 46 92" xfId="4876"/>
    <cellStyle name="Обычный 2 46 93" xfId="4922"/>
    <cellStyle name="Обычный 2 46 94" xfId="4968"/>
    <cellStyle name="Обычный 2 46 95" xfId="5014"/>
    <cellStyle name="Обычный 2 46 96" xfId="5060"/>
    <cellStyle name="Обычный 2 46 97" xfId="5106"/>
    <cellStyle name="Обычный 2 46 98" xfId="5152"/>
    <cellStyle name="Обычный 2 46 99" xfId="5198"/>
    <cellStyle name="Обычный 2 47" xfId="234"/>
    <cellStyle name="Обычный 2 47 10" xfId="1105"/>
    <cellStyle name="Обычный 2 47 100" xfId="5245"/>
    <cellStyle name="Обычный 2 47 101" xfId="5291"/>
    <cellStyle name="Обычный 2 47 102" xfId="5337"/>
    <cellStyle name="Обычный 2 47 103" xfId="5383"/>
    <cellStyle name="Обычный 2 47 104" xfId="5429"/>
    <cellStyle name="Обычный 2 47 105" xfId="5475"/>
    <cellStyle name="Обычный 2 47 106" xfId="5521"/>
    <cellStyle name="Обычный 2 47 107" xfId="5567"/>
    <cellStyle name="Обычный 2 47 108" xfId="5613"/>
    <cellStyle name="Обычный 2 47 109" xfId="5659"/>
    <cellStyle name="Обычный 2 47 11" xfId="1149"/>
    <cellStyle name="Обычный 2 47 110" xfId="5705"/>
    <cellStyle name="Обычный 2 47 111" xfId="5751"/>
    <cellStyle name="Обычный 2 47 112" xfId="5797"/>
    <cellStyle name="Обычный 2 47 113" xfId="5843"/>
    <cellStyle name="Обычный 2 47 114" xfId="5889"/>
    <cellStyle name="Обычный 2 47 115" xfId="5935"/>
    <cellStyle name="Обычный 2 47 116" xfId="5981"/>
    <cellStyle name="Обычный 2 47 117" xfId="6027"/>
    <cellStyle name="Обычный 2 47 118" xfId="6073"/>
    <cellStyle name="Обычный 2 47 119" xfId="6119"/>
    <cellStyle name="Обычный 2 47 12" xfId="1196"/>
    <cellStyle name="Обычный 2 47 120" xfId="6165"/>
    <cellStyle name="Обычный 2 47 121" xfId="6211"/>
    <cellStyle name="Обычный 2 47 122" xfId="6257"/>
    <cellStyle name="Обычный 2 47 123" xfId="6303"/>
    <cellStyle name="Обычный 2 47 124" xfId="6349"/>
    <cellStyle name="Обычный 2 47 125" xfId="6395"/>
    <cellStyle name="Обычный 2 47 126" xfId="6441"/>
    <cellStyle name="Обычный 2 47 127" xfId="6487"/>
    <cellStyle name="Обычный 2 47 128" xfId="6533"/>
    <cellStyle name="Обычный 2 47 129" xfId="6579"/>
    <cellStyle name="Обычный 2 47 13" xfId="1242"/>
    <cellStyle name="Обычный 2 47 130" xfId="6625"/>
    <cellStyle name="Обычный 2 47 131" xfId="6671"/>
    <cellStyle name="Обычный 2 47 132" xfId="6717"/>
    <cellStyle name="Обычный 2 47 133" xfId="6763"/>
    <cellStyle name="Обычный 2 47 134" xfId="6809"/>
    <cellStyle name="Обычный 2 47 135" xfId="6853"/>
    <cellStyle name="Обычный 2 47 136" xfId="6899"/>
    <cellStyle name="Обычный 2 47 137" xfId="6943"/>
    <cellStyle name="Обычный 2 47 138" xfId="6989"/>
    <cellStyle name="Обычный 2 47 139" xfId="7035"/>
    <cellStyle name="Обычный 2 47 14" xfId="1288"/>
    <cellStyle name="Обычный 2 47 140" xfId="7081"/>
    <cellStyle name="Обычный 2 47 141" xfId="7127"/>
    <cellStyle name="Обычный 2 47 142" xfId="7173"/>
    <cellStyle name="Обычный 2 47 143" xfId="7219"/>
    <cellStyle name="Обычный 2 47 144" xfId="7265"/>
    <cellStyle name="Обычный 2 47 145" xfId="7311"/>
    <cellStyle name="Обычный 2 47 146" xfId="7357"/>
    <cellStyle name="Обычный 2 47 147" xfId="7403"/>
    <cellStyle name="Обычный 2 47 148" xfId="7449"/>
    <cellStyle name="Обычный 2 47 149" xfId="7495"/>
    <cellStyle name="Обычный 2 47 15" xfId="1334"/>
    <cellStyle name="Обычный 2 47 150" xfId="7541"/>
    <cellStyle name="Обычный 2 47 151" xfId="7587"/>
    <cellStyle name="Обычный 2 47 152" xfId="7633"/>
    <cellStyle name="Обычный 2 47 153" xfId="7679"/>
    <cellStyle name="Обычный 2 47 154" xfId="7731"/>
    <cellStyle name="Обычный 2 47 155" xfId="7768"/>
    <cellStyle name="Обычный 2 47 156" xfId="7821"/>
    <cellStyle name="Обычный 2 47 157" xfId="7859"/>
    <cellStyle name="Обычный 2 47 158" xfId="7909"/>
    <cellStyle name="Обычный 2 47 159" xfId="7955"/>
    <cellStyle name="Обычный 2 47 16" xfId="1380"/>
    <cellStyle name="Обычный 2 47 160" xfId="8001"/>
    <cellStyle name="Обычный 2 47 161" xfId="8047"/>
    <cellStyle name="Обычный 2 47 162" xfId="8093"/>
    <cellStyle name="Обычный 2 47 163" xfId="8139"/>
    <cellStyle name="Обычный 2 47 164" xfId="8185"/>
    <cellStyle name="Обычный 2 47 165" xfId="8231"/>
    <cellStyle name="Обычный 2 47 166" xfId="8277"/>
    <cellStyle name="Обычный 2 47 167" xfId="8323"/>
    <cellStyle name="Обычный 2 47 168" xfId="8369"/>
    <cellStyle name="Обычный 2 47 169" xfId="8415"/>
    <cellStyle name="Обычный 2 47 17" xfId="1426"/>
    <cellStyle name="Обычный 2 47 170" xfId="8461"/>
    <cellStyle name="Обычный 2 47 171" xfId="8507"/>
    <cellStyle name="Обычный 2 47 172" xfId="8553"/>
    <cellStyle name="Обычный 2 47 173" xfId="8599"/>
    <cellStyle name="Обычный 2 47 174" xfId="8645"/>
    <cellStyle name="Обычный 2 47 175" xfId="8691"/>
    <cellStyle name="Обычный 2 47 176" xfId="8737"/>
    <cellStyle name="Обычный 2 47 177" xfId="8783"/>
    <cellStyle name="Обычный 2 47 178" xfId="8829"/>
    <cellStyle name="Обычный 2 47 179" xfId="8875"/>
    <cellStyle name="Обычный 2 47 18" xfId="1472"/>
    <cellStyle name="Обычный 2 47 180" xfId="8921"/>
    <cellStyle name="Обычный 2 47 181" xfId="8967"/>
    <cellStyle name="Обычный 2 47 182" xfId="9013"/>
    <cellStyle name="Обычный 2 47 183" xfId="9059"/>
    <cellStyle name="Обычный 2 47 184" xfId="9105"/>
    <cellStyle name="Обычный 2 47 185" xfId="9151"/>
    <cellStyle name="Обычный 2 47 186" xfId="9197"/>
    <cellStyle name="Обычный 2 47 187" xfId="9243"/>
    <cellStyle name="Обычный 2 47 188" xfId="9289"/>
    <cellStyle name="Обычный 2 47 189" xfId="9335"/>
    <cellStyle name="Обычный 2 47 19" xfId="1518"/>
    <cellStyle name="Обычный 2 47 190" xfId="9381"/>
    <cellStyle name="Обычный 2 47 191" xfId="9427"/>
    <cellStyle name="Обычный 2 47 192" xfId="9473"/>
    <cellStyle name="Обычный 2 47 193" xfId="9519"/>
    <cellStyle name="Обычный 2 47 194" xfId="9565"/>
    <cellStyle name="Обычный 2 47 195" xfId="9611"/>
    <cellStyle name="Обычный 2 47 196" xfId="9657"/>
    <cellStyle name="Обычный 2 47 197" xfId="9703"/>
    <cellStyle name="Обычный 2 47 198" xfId="9749"/>
    <cellStyle name="Обычный 2 47 199" xfId="9795"/>
    <cellStyle name="Обычный 2 47 2" xfId="502"/>
    <cellStyle name="Обычный 2 47 20" xfId="1564"/>
    <cellStyle name="Обычный 2 47 200" xfId="9841"/>
    <cellStyle name="Обычный 2 47 201" xfId="9887"/>
    <cellStyle name="Обычный 2 47 202" xfId="9933"/>
    <cellStyle name="Обычный 2 47 203" xfId="9979"/>
    <cellStyle name="Обычный 2 47 204" xfId="10025"/>
    <cellStyle name="Обычный 2 47 205" xfId="10071"/>
    <cellStyle name="Обычный 2 47 206" xfId="10117"/>
    <cellStyle name="Обычный 2 47 207" xfId="10163"/>
    <cellStyle name="Обычный 2 47 208" xfId="10209"/>
    <cellStyle name="Обычный 2 47 209" xfId="10255"/>
    <cellStyle name="Обычный 2 47 21" xfId="1610"/>
    <cellStyle name="Обычный 2 47 210" xfId="10301"/>
    <cellStyle name="Обычный 2 47 211" xfId="10347"/>
    <cellStyle name="Обычный 2 47 212" xfId="10393"/>
    <cellStyle name="Обычный 2 47 213" xfId="10439"/>
    <cellStyle name="Обычный 2 47 214" xfId="10485"/>
    <cellStyle name="Обычный 2 47 215" xfId="10531"/>
    <cellStyle name="Обычный 2 47 216" xfId="10577"/>
    <cellStyle name="Обычный 2 47 217" xfId="10623"/>
    <cellStyle name="Обычный 2 47 218" xfId="10669"/>
    <cellStyle name="Обычный 2 47 219" xfId="10715"/>
    <cellStyle name="Обычный 2 47 22" xfId="1656"/>
    <cellStyle name="Обычный 2 47 220" xfId="10761"/>
    <cellStyle name="Обычный 2 47 221" xfId="10807"/>
    <cellStyle name="Обычный 2 47 222" xfId="10853"/>
    <cellStyle name="Обычный 2 47 223" xfId="10899"/>
    <cellStyle name="Обычный 2 47 224" xfId="10945"/>
    <cellStyle name="Обычный 2 47 225" xfId="10991"/>
    <cellStyle name="Обычный 2 47 226" xfId="11037"/>
    <cellStyle name="Обычный 2 47 227" xfId="11083"/>
    <cellStyle name="Обычный 2 47 228" xfId="11127"/>
    <cellStyle name="Обычный 2 47 229" xfId="11171"/>
    <cellStyle name="Обычный 2 47 23" xfId="1702"/>
    <cellStyle name="Обычный 2 47 230" xfId="11215"/>
    <cellStyle name="Обычный 2 47 231" xfId="11258"/>
    <cellStyle name="Обычный 2 47 232" xfId="11301"/>
    <cellStyle name="Обычный 2 47 233" xfId="11344"/>
    <cellStyle name="Обычный 2 47 234" xfId="11387"/>
    <cellStyle name="Обычный 2 47 235" xfId="11430"/>
    <cellStyle name="Обычный 2 47 236" xfId="11472"/>
    <cellStyle name="Обычный 2 47 237" xfId="11513"/>
    <cellStyle name="Обычный 2 47 238" xfId="11554"/>
    <cellStyle name="Обычный 2 47 239" xfId="11595"/>
    <cellStyle name="Обычный 2 47 24" xfId="1748"/>
    <cellStyle name="Обычный 2 47 240" xfId="11635"/>
    <cellStyle name="Обычный 2 47 241" xfId="11674"/>
    <cellStyle name="Обычный 2 47 242" xfId="11713"/>
    <cellStyle name="Обычный 2 47 243" xfId="11752"/>
    <cellStyle name="Обычный 2 47 244" xfId="11790"/>
    <cellStyle name="Обычный 2 47 245" xfId="11827"/>
    <cellStyle name="Обычный 2 47 246" xfId="11863"/>
    <cellStyle name="Обычный 2 47 247" xfId="11881"/>
    <cellStyle name="Обычный 2 47 25" xfId="1794"/>
    <cellStyle name="Обычный 2 47 26" xfId="1840"/>
    <cellStyle name="Обычный 2 47 27" xfId="1886"/>
    <cellStyle name="Обычный 2 47 28" xfId="1932"/>
    <cellStyle name="Обычный 2 47 29" xfId="1978"/>
    <cellStyle name="Обычный 2 47 3" xfId="880"/>
    <cellStyle name="Обычный 2 47 30" xfId="2024"/>
    <cellStyle name="Обычный 2 47 31" xfId="2070"/>
    <cellStyle name="Обычный 2 47 32" xfId="2116"/>
    <cellStyle name="Обычный 2 47 33" xfId="2162"/>
    <cellStyle name="Обычный 2 47 34" xfId="2208"/>
    <cellStyle name="Обычный 2 47 35" xfId="2254"/>
    <cellStyle name="Обычный 2 47 36" xfId="2300"/>
    <cellStyle name="Обычный 2 47 37" xfId="2346"/>
    <cellStyle name="Обычный 2 47 38" xfId="2392"/>
    <cellStyle name="Обычный 2 47 39" xfId="2438"/>
    <cellStyle name="Обычный 2 47 4" xfId="710"/>
    <cellStyle name="Обычный 2 47 40" xfId="2484"/>
    <cellStyle name="Обычный 2 47 41" xfId="2530"/>
    <cellStyle name="Обычный 2 47 42" xfId="2576"/>
    <cellStyle name="Обычный 2 47 43" xfId="2622"/>
    <cellStyle name="Обычный 2 47 44" xfId="2668"/>
    <cellStyle name="Обычный 2 47 45" xfId="2714"/>
    <cellStyle name="Обычный 2 47 46" xfId="2760"/>
    <cellStyle name="Обычный 2 47 47" xfId="2806"/>
    <cellStyle name="Обычный 2 47 48" xfId="2852"/>
    <cellStyle name="Обычный 2 47 49" xfId="2898"/>
    <cellStyle name="Обычный 2 47 5" xfId="921"/>
    <cellStyle name="Обычный 2 47 50" xfId="2944"/>
    <cellStyle name="Обычный 2 47 51" xfId="2990"/>
    <cellStyle name="Обычный 2 47 52" xfId="3036"/>
    <cellStyle name="Обычный 2 47 53" xfId="3082"/>
    <cellStyle name="Обычный 2 47 54" xfId="3128"/>
    <cellStyle name="Обычный 2 47 55" xfId="3174"/>
    <cellStyle name="Обычный 2 47 56" xfId="3220"/>
    <cellStyle name="Обычный 2 47 57" xfId="3267"/>
    <cellStyle name="Обычный 2 47 58" xfId="3313"/>
    <cellStyle name="Обычный 2 47 59" xfId="3359"/>
    <cellStyle name="Обычный 2 47 6" xfId="667"/>
    <cellStyle name="Обычный 2 47 60" xfId="3405"/>
    <cellStyle name="Обычный 2 47 61" xfId="3451"/>
    <cellStyle name="Обычный 2 47 62" xfId="3497"/>
    <cellStyle name="Обычный 2 47 63" xfId="3543"/>
    <cellStyle name="Обычный 2 47 64" xfId="3589"/>
    <cellStyle name="Обычный 2 47 65" xfId="3635"/>
    <cellStyle name="Обычный 2 47 66" xfId="3681"/>
    <cellStyle name="Обычный 2 47 67" xfId="3727"/>
    <cellStyle name="Обычный 2 47 68" xfId="3773"/>
    <cellStyle name="Обычный 2 47 69" xfId="3819"/>
    <cellStyle name="Обычный 2 47 7" xfId="966"/>
    <cellStyle name="Обычный 2 47 70" xfId="3865"/>
    <cellStyle name="Обычный 2 47 71" xfId="3911"/>
    <cellStyle name="Обычный 2 47 72" xfId="3957"/>
    <cellStyle name="Обычный 2 47 73" xfId="4003"/>
    <cellStyle name="Обычный 2 47 74" xfId="4049"/>
    <cellStyle name="Обычный 2 47 75" xfId="4095"/>
    <cellStyle name="Обычный 2 47 76" xfId="4141"/>
    <cellStyle name="Обычный 2 47 77" xfId="4187"/>
    <cellStyle name="Обычный 2 47 78" xfId="4233"/>
    <cellStyle name="Обычный 2 47 79" xfId="4279"/>
    <cellStyle name="Обычный 2 47 8" xfId="1013"/>
    <cellStyle name="Обычный 2 47 80" xfId="4325"/>
    <cellStyle name="Обычный 2 47 81" xfId="4371"/>
    <cellStyle name="Обычный 2 47 82" xfId="4417"/>
    <cellStyle name="Обычный 2 47 83" xfId="4463"/>
    <cellStyle name="Обычный 2 47 84" xfId="4509"/>
    <cellStyle name="Обычный 2 47 85" xfId="4555"/>
    <cellStyle name="Обычный 2 47 86" xfId="4601"/>
    <cellStyle name="Обычный 2 47 87" xfId="4647"/>
    <cellStyle name="Обычный 2 47 88" xfId="4693"/>
    <cellStyle name="Обычный 2 47 89" xfId="4739"/>
    <cellStyle name="Обычный 2 47 9" xfId="1057"/>
    <cellStyle name="Обычный 2 47 90" xfId="4785"/>
    <cellStyle name="Обычный 2 47 91" xfId="4831"/>
    <cellStyle name="Обычный 2 47 92" xfId="4877"/>
    <cellStyle name="Обычный 2 47 93" xfId="4923"/>
    <cellStyle name="Обычный 2 47 94" xfId="4969"/>
    <cellStyle name="Обычный 2 47 95" xfId="5015"/>
    <cellStyle name="Обычный 2 47 96" xfId="5061"/>
    <cellStyle name="Обычный 2 47 97" xfId="5107"/>
    <cellStyle name="Обычный 2 47 98" xfId="5153"/>
    <cellStyle name="Обычный 2 47 99" xfId="5199"/>
    <cellStyle name="Обычный 2 48" xfId="503"/>
    <cellStyle name="Обычный 2 48 2" xfId="504"/>
    <cellStyle name="Обычный 2 49" xfId="505"/>
    <cellStyle name="Обычный 2 49 2" xfId="506"/>
    <cellStyle name="Обычный 2 5" xfId="164"/>
    <cellStyle name="Обычный 2 5 10" xfId="1112"/>
    <cellStyle name="Обычный 2 5 100" xfId="5252"/>
    <cellStyle name="Обычный 2 5 101" xfId="5298"/>
    <cellStyle name="Обычный 2 5 102" xfId="5344"/>
    <cellStyle name="Обычный 2 5 103" xfId="5390"/>
    <cellStyle name="Обычный 2 5 104" xfId="5436"/>
    <cellStyle name="Обычный 2 5 105" xfId="5482"/>
    <cellStyle name="Обычный 2 5 106" xfId="5528"/>
    <cellStyle name="Обычный 2 5 107" xfId="5574"/>
    <cellStyle name="Обычный 2 5 108" xfId="5620"/>
    <cellStyle name="Обычный 2 5 109" xfId="5666"/>
    <cellStyle name="Обычный 2 5 11" xfId="1156"/>
    <cellStyle name="Обычный 2 5 110" xfId="5712"/>
    <cellStyle name="Обычный 2 5 111" xfId="5758"/>
    <cellStyle name="Обычный 2 5 112" xfId="5804"/>
    <cellStyle name="Обычный 2 5 113" xfId="5850"/>
    <cellStyle name="Обычный 2 5 114" xfId="5896"/>
    <cellStyle name="Обычный 2 5 115" xfId="5942"/>
    <cellStyle name="Обычный 2 5 116" xfId="5988"/>
    <cellStyle name="Обычный 2 5 117" xfId="6034"/>
    <cellStyle name="Обычный 2 5 118" xfId="6080"/>
    <cellStyle name="Обычный 2 5 119" xfId="6126"/>
    <cellStyle name="Обычный 2 5 12" xfId="1203"/>
    <cellStyle name="Обычный 2 5 120" xfId="6172"/>
    <cellStyle name="Обычный 2 5 121" xfId="6218"/>
    <cellStyle name="Обычный 2 5 122" xfId="6264"/>
    <cellStyle name="Обычный 2 5 123" xfId="6310"/>
    <cellStyle name="Обычный 2 5 124" xfId="6356"/>
    <cellStyle name="Обычный 2 5 125" xfId="6402"/>
    <cellStyle name="Обычный 2 5 126" xfId="6448"/>
    <cellStyle name="Обычный 2 5 127" xfId="6494"/>
    <cellStyle name="Обычный 2 5 128" xfId="6540"/>
    <cellStyle name="Обычный 2 5 129" xfId="6586"/>
    <cellStyle name="Обычный 2 5 13" xfId="1249"/>
    <cellStyle name="Обычный 2 5 130" xfId="6632"/>
    <cellStyle name="Обычный 2 5 131" xfId="6678"/>
    <cellStyle name="Обычный 2 5 132" xfId="6724"/>
    <cellStyle name="Обычный 2 5 133" xfId="6770"/>
    <cellStyle name="Обычный 2 5 134" xfId="6814"/>
    <cellStyle name="Обычный 2 5 135" xfId="6860"/>
    <cellStyle name="Обычный 2 5 136" xfId="6904"/>
    <cellStyle name="Обычный 2 5 137" xfId="6950"/>
    <cellStyle name="Обычный 2 5 138" xfId="6996"/>
    <cellStyle name="Обычный 2 5 139" xfId="7042"/>
    <cellStyle name="Обычный 2 5 14" xfId="1295"/>
    <cellStyle name="Обычный 2 5 140" xfId="7088"/>
    <cellStyle name="Обычный 2 5 141" xfId="7134"/>
    <cellStyle name="Обычный 2 5 142" xfId="7180"/>
    <cellStyle name="Обычный 2 5 143" xfId="7226"/>
    <cellStyle name="Обычный 2 5 144" xfId="7272"/>
    <cellStyle name="Обычный 2 5 145" xfId="7318"/>
    <cellStyle name="Обычный 2 5 146" xfId="7364"/>
    <cellStyle name="Обычный 2 5 147" xfId="7410"/>
    <cellStyle name="Обычный 2 5 148" xfId="7456"/>
    <cellStyle name="Обычный 2 5 149" xfId="7502"/>
    <cellStyle name="Обычный 2 5 15" xfId="1341"/>
    <cellStyle name="Обычный 2 5 150" xfId="7548"/>
    <cellStyle name="Обычный 2 5 151" xfId="7594"/>
    <cellStyle name="Обычный 2 5 152" xfId="7640"/>
    <cellStyle name="Обычный 2 5 153" xfId="7686"/>
    <cellStyle name="Обычный 2 5 154" xfId="7736"/>
    <cellStyle name="Обычный 2 5 155" xfId="7773"/>
    <cellStyle name="Обычный 2 5 156" xfId="7828"/>
    <cellStyle name="Обычный 2 5 157" xfId="7866"/>
    <cellStyle name="Обычный 2 5 158" xfId="7916"/>
    <cellStyle name="Обычный 2 5 159" xfId="7962"/>
    <cellStyle name="Обычный 2 5 16" xfId="1387"/>
    <cellStyle name="Обычный 2 5 160" xfId="8008"/>
    <cellStyle name="Обычный 2 5 161" xfId="8054"/>
    <cellStyle name="Обычный 2 5 162" xfId="8100"/>
    <cellStyle name="Обычный 2 5 163" xfId="8146"/>
    <cellStyle name="Обычный 2 5 164" xfId="8192"/>
    <cellStyle name="Обычный 2 5 165" xfId="8238"/>
    <cellStyle name="Обычный 2 5 166" xfId="8284"/>
    <cellStyle name="Обычный 2 5 167" xfId="8330"/>
    <cellStyle name="Обычный 2 5 168" xfId="8376"/>
    <cellStyle name="Обычный 2 5 169" xfId="8422"/>
    <cellStyle name="Обычный 2 5 17" xfId="1433"/>
    <cellStyle name="Обычный 2 5 170" xfId="8468"/>
    <cellStyle name="Обычный 2 5 171" xfId="8514"/>
    <cellStyle name="Обычный 2 5 172" xfId="8560"/>
    <cellStyle name="Обычный 2 5 173" xfId="8606"/>
    <cellStyle name="Обычный 2 5 174" xfId="8652"/>
    <cellStyle name="Обычный 2 5 175" xfId="8698"/>
    <cellStyle name="Обычный 2 5 176" xfId="8744"/>
    <cellStyle name="Обычный 2 5 177" xfId="8790"/>
    <cellStyle name="Обычный 2 5 178" xfId="8836"/>
    <cellStyle name="Обычный 2 5 179" xfId="8882"/>
    <cellStyle name="Обычный 2 5 18" xfId="1479"/>
    <cellStyle name="Обычный 2 5 180" xfId="8928"/>
    <cellStyle name="Обычный 2 5 181" xfId="8974"/>
    <cellStyle name="Обычный 2 5 182" xfId="9020"/>
    <cellStyle name="Обычный 2 5 183" xfId="9066"/>
    <cellStyle name="Обычный 2 5 184" xfId="9112"/>
    <cellStyle name="Обычный 2 5 185" xfId="9158"/>
    <cellStyle name="Обычный 2 5 186" xfId="9204"/>
    <cellStyle name="Обычный 2 5 187" xfId="9250"/>
    <cellStyle name="Обычный 2 5 188" xfId="9296"/>
    <cellStyle name="Обычный 2 5 189" xfId="9342"/>
    <cellStyle name="Обычный 2 5 19" xfId="1525"/>
    <cellStyle name="Обычный 2 5 190" xfId="9388"/>
    <cellStyle name="Обычный 2 5 191" xfId="9434"/>
    <cellStyle name="Обычный 2 5 192" xfId="9480"/>
    <cellStyle name="Обычный 2 5 193" xfId="9526"/>
    <cellStyle name="Обычный 2 5 194" xfId="9572"/>
    <cellStyle name="Обычный 2 5 195" xfId="9618"/>
    <cellStyle name="Обычный 2 5 196" xfId="9664"/>
    <cellStyle name="Обычный 2 5 197" xfId="9710"/>
    <cellStyle name="Обычный 2 5 198" xfId="9756"/>
    <cellStyle name="Обычный 2 5 199" xfId="9802"/>
    <cellStyle name="Обычный 2 5 2" xfId="507"/>
    <cellStyle name="Обычный 2 5 20" xfId="1571"/>
    <cellStyle name="Обычный 2 5 200" xfId="9848"/>
    <cellStyle name="Обычный 2 5 201" xfId="9894"/>
    <cellStyle name="Обычный 2 5 202" xfId="9940"/>
    <cellStyle name="Обычный 2 5 203" xfId="9986"/>
    <cellStyle name="Обычный 2 5 204" xfId="10032"/>
    <cellStyle name="Обычный 2 5 205" xfId="10078"/>
    <cellStyle name="Обычный 2 5 206" xfId="10124"/>
    <cellStyle name="Обычный 2 5 207" xfId="10170"/>
    <cellStyle name="Обычный 2 5 208" xfId="10216"/>
    <cellStyle name="Обычный 2 5 209" xfId="10262"/>
    <cellStyle name="Обычный 2 5 21" xfId="1617"/>
    <cellStyle name="Обычный 2 5 210" xfId="10308"/>
    <cellStyle name="Обычный 2 5 211" xfId="10354"/>
    <cellStyle name="Обычный 2 5 212" xfId="10400"/>
    <cellStyle name="Обычный 2 5 213" xfId="10446"/>
    <cellStyle name="Обычный 2 5 214" xfId="10492"/>
    <cellStyle name="Обычный 2 5 215" xfId="10538"/>
    <cellStyle name="Обычный 2 5 216" xfId="10584"/>
    <cellStyle name="Обычный 2 5 217" xfId="10630"/>
    <cellStyle name="Обычный 2 5 218" xfId="10676"/>
    <cellStyle name="Обычный 2 5 219" xfId="10722"/>
    <cellStyle name="Обычный 2 5 22" xfId="1663"/>
    <cellStyle name="Обычный 2 5 220" xfId="10768"/>
    <cellStyle name="Обычный 2 5 221" xfId="10814"/>
    <cellStyle name="Обычный 2 5 222" xfId="10860"/>
    <cellStyle name="Обычный 2 5 223" xfId="10906"/>
    <cellStyle name="Обычный 2 5 224" xfId="10952"/>
    <cellStyle name="Обычный 2 5 225" xfId="10998"/>
    <cellStyle name="Обычный 2 5 226" xfId="11044"/>
    <cellStyle name="Обычный 2 5 227" xfId="11088"/>
    <cellStyle name="Обычный 2 5 228" xfId="11132"/>
    <cellStyle name="Обычный 2 5 229" xfId="11176"/>
    <cellStyle name="Обычный 2 5 23" xfId="1709"/>
    <cellStyle name="Обычный 2 5 230" xfId="11220"/>
    <cellStyle name="Обычный 2 5 231" xfId="11263"/>
    <cellStyle name="Обычный 2 5 232" xfId="11306"/>
    <cellStyle name="Обычный 2 5 233" xfId="11349"/>
    <cellStyle name="Обычный 2 5 234" xfId="11392"/>
    <cellStyle name="Обычный 2 5 235" xfId="11435"/>
    <cellStyle name="Обычный 2 5 236" xfId="11477"/>
    <cellStyle name="Обычный 2 5 237" xfId="11518"/>
    <cellStyle name="Обычный 2 5 238" xfId="11559"/>
    <cellStyle name="Обычный 2 5 239" xfId="11600"/>
    <cellStyle name="Обычный 2 5 24" xfId="1755"/>
    <cellStyle name="Обычный 2 5 240" xfId="11640"/>
    <cellStyle name="Обычный 2 5 241" xfId="11679"/>
    <cellStyle name="Обычный 2 5 242" xfId="11718"/>
    <cellStyle name="Обычный 2 5 243" xfId="11756"/>
    <cellStyle name="Обычный 2 5 244" xfId="11793"/>
    <cellStyle name="Обычный 2 5 245" xfId="11830"/>
    <cellStyle name="Обычный 2 5 246" xfId="11866"/>
    <cellStyle name="Обычный 2 5 247" xfId="11884"/>
    <cellStyle name="Обычный 2 5 25" xfId="1801"/>
    <cellStyle name="Обычный 2 5 26" xfId="1847"/>
    <cellStyle name="Обычный 2 5 27" xfId="1893"/>
    <cellStyle name="Обычный 2 5 28" xfId="1939"/>
    <cellStyle name="Обычный 2 5 29" xfId="1985"/>
    <cellStyle name="Обычный 2 5 3" xfId="885"/>
    <cellStyle name="Обычный 2 5 30" xfId="2031"/>
    <cellStyle name="Обычный 2 5 31" xfId="2077"/>
    <cellStyle name="Обычный 2 5 32" xfId="2123"/>
    <cellStyle name="Обычный 2 5 33" xfId="2169"/>
    <cellStyle name="Обычный 2 5 34" xfId="2215"/>
    <cellStyle name="Обычный 2 5 35" xfId="2261"/>
    <cellStyle name="Обычный 2 5 36" xfId="2307"/>
    <cellStyle name="Обычный 2 5 37" xfId="2353"/>
    <cellStyle name="Обычный 2 5 38" xfId="2399"/>
    <cellStyle name="Обычный 2 5 39" xfId="2445"/>
    <cellStyle name="Обычный 2 5 4" xfId="704"/>
    <cellStyle name="Обычный 2 5 40" xfId="2491"/>
    <cellStyle name="Обычный 2 5 41" xfId="2537"/>
    <cellStyle name="Обычный 2 5 42" xfId="2583"/>
    <cellStyle name="Обычный 2 5 43" xfId="2629"/>
    <cellStyle name="Обычный 2 5 44" xfId="2675"/>
    <cellStyle name="Обычный 2 5 45" xfId="2721"/>
    <cellStyle name="Обычный 2 5 46" xfId="2767"/>
    <cellStyle name="Обычный 2 5 47" xfId="2813"/>
    <cellStyle name="Обычный 2 5 48" xfId="2859"/>
    <cellStyle name="Обычный 2 5 49" xfId="2905"/>
    <cellStyle name="Обычный 2 5 5" xfId="928"/>
    <cellStyle name="Обычный 2 5 50" xfId="2951"/>
    <cellStyle name="Обычный 2 5 51" xfId="2997"/>
    <cellStyle name="Обычный 2 5 52" xfId="3043"/>
    <cellStyle name="Обычный 2 5 53" xfId="3089"/>
    <cellStyle name="Обычный 2 5 54" xfId="3135"/>
    <cellStyle name="Обычный 2 5 55" xfId="3181"/>
    <cellStyle name="Обычный 2 5 56" xfId="3227"/>
    <cellStyle name="Обычный 2 5 57" xfId="3274"/>
    <cellStyle name="Обычный 2 5 58" xfId="3320"/>
    <cellStyle name="Обычный 2 5 59" xfId="3366"/>
    <cellStyle name="Обычный 2 5 6" xfId="660"/>
    <cellStyle name="Обычный 2 5 60" xfId="3412"/>
    <cellStyle name="Обычный 2 5 61" xfId="3458"/>
    <cellStyle name="Обычный 2 5 62" xfId="3504"/>
    <cellStyle name="Обычный 2 5 63" xfId="3550"/>
    <cellStyle name="Обычный 2 5 64" xfId="3596"/>
    <cellStyle name="Обычный 2 5 65" xfId="3642"/>
    <cellStyle name="Обычный 2 5 66" xfId="3688"/>
    <cellStyle name="Обычный 2 5 67" xfId="3734"/>
    <cellStyle name="Обычный 2 5 68" xfId="3780"/>
    <cellStyle name="Обычный 2 5 69" xfId="3826"/>
    <cellStyle name="Обычный 2 5 7" xfId="973"/>
    <cellStyle name="Обычный 2 5 70" xfId="3872"/>
    <cellStyle name="Обычный 2 5 71" xfId="3918"/>
    <cellStyle name="Обычный 2 5 72" xfId="3964"/>
    <cellStyle name="Обычный 2 5 73" xfId="4010"/>
    <cellStyle name="Обычный 2 5 74" xfId="4056"/>
    <cellStyle name="Обычный 2 5 75" xfId="4102"/>
    <cellStyle name="Обычный 2 5 76" xfId="4148"/>
    <cellStyle name="Обычный 2 5 77" xfId="4194"/>
    <cellStyle name="Обычный 2 5 78" xfId="4240"/>
    <cellStyle name="Обычный 2 5 79" xfId="4286"/>
    <cellStyle name="Обычный 2 5 8" xfId="1020"/>
    <cellStyle name="Обычный 2 5 80" xfId="4332"/>
    <cellStyle name="Обычный 2 5 81" xfId="4378"/>
    <cellStyle name="Обычный 2 5 82" xfId="4424"/>
    <cellStyle name="Обычный 2 5 83" xfId="4470"/>
    <cellStyle name="Обычный 2 5 84" xfId="4516"/>
    <cellStyle name="Обычный 2 5 85" xfId="4562"/>
    <cellStyle name="Обычный 2 5 86" xfId="4608"/>
    <cellStyle name="Обычный 2 5 87" xfId="4654"/>
    <cellStyle name="Обычный 2 5 88" xfId="4700"/>
    <cellStyle name="Обычный 2 5 89" xfId="4746"/>
    <cellStyle name="Обычный 2 5 9" xfId="1064"/>
    <cellStyle name="Обычный 2 5 90" xfId="4792"/>
    <cellStyle name="Обычный 2 5 91" xfId="4838"/>
    <cellStyle name="Обычный 2 5 92" xfId="4884"/>
    <cellStyle name="Обычный 2 5 93" xfId="4930"/>
    <cellStyle name="Обычный 2 5 94" xfId="4976"/>
    <cellStyle name="Обычный 2 5 95" xfId="5022"/>
    <cellStyle name="Обычный 2 5 96" xfId="5068"/>
    <cellStyle name="Обычный 2 5 97" xfId="5114"/>
    <cellStyle name="Обычный 2 5 98" xfId="5160"/>
    <cellStyle name="Обычный 2 5 99" xfId="5206"/>
    <cellStyle name="Обычный 2 50" xfId="508"/>
    <cellStyle name="Обычный 2 50 2" xfId="509"/>
    <cellStyle name="Обычный 2 51" xfId="510"/>
    <cellStyle name="Обычный 2 51 2" xfId="511"/>
    <cellStyle name="Обычный 2 52" xfId="512"/>
    <cellStyle name="Обычный 2 52 2" xfId="513"/>
    <cellStyle name="Обычный 2 53" xfId="514"/>
    <cellStyle name="Обычный 2 53 2" xfId="515"/>
    <cellStyle name="Обычный 2 54" xfId="516"/>
    <cellStyle name="Обычный 2 54 2" xfId="517"/>
    <cellStyle name="Обычный 2 55" xfId="518"/>
    <cellStyle name="Обычный 2 55 2" xfId="519"/>
    <cellStyle name="Обычный 2 56" xfId="520"/>
    <cellStyle name="Обычный 2 56 2" xfId="521"/>
    <cellStyle name="Обычный 2 57" xfId="522"/>
    <cellStyle name="Обычный 2 57 2" xfId="523"/>
    <cellStyle name="Обычный 2 58" xfId="524"/>
    <cellStyle name="Обычный 2 59" xfId="525"/>
    <cellStyle name="Обычный 2 6" xfId="168"/>
    <cellStyle name="Обычный 2 6 10" xfId="1134"/>
    <cellStyle name="Обычный 2 6 100" xfId="5274"/>
    <cellStyle name="Обычный 2 6 101" xfId="5320"/>
    <cellStyle name="Обычный 2 6 102" xfId="5366"/>
    <cellStyle name="Обычный 2 6 103" xfId="5412"/>
    <cellStyle name="Обычный 2 6 104" xfId="5458"/>
    <cellStyle name="Обычный 2 6 105" xfId="5504"/>
    <cellStyle name="Обычный 2 6 106" xfId="5550"/>
    <cellStyle name="Обычный 2 6 107" xfId="5596"/>
    <cellStyle name="Обычный 2 6 108" xfId="5642"/>
    <cellStyle name="Обычный 2 6 109" xfId="5688"/>
    <cellStyle name="Обычный 2 6 11" xfId="1178"/>
    <cellStyle name="Обычный 2 6 110" xfId="5734"/>
    <cellStyle name="Обычный 2 6 111" xfId="5780"/>
    <cellStyle name="Обычный 2 6 112" xfId="5826"/>
    <cellStyle name="Обычный 2 6 113" xfId="5872"/>
    <cellStyle name="Обычный 2 6 114" xfId="5918"/>
    <cellStyle name="Обычный 2 6 115" xfId="5964"/>
    <cellStyle name="Обычный 2 6 116" xfId="6010"/>
    <cellStyle name="Обычный 2 6 117" xfId="6056"/>
    <cellStyle name="Обычный 2 6 118" xfId="6102"/>
    <cellStyle name="Обычный 2 6 119" xfId="6148"/>
    <cellStyle name="Обычный 2 6 12" xfId="1225"/>
    <cellStyle name="Обычный 2 6 120" xfId="6194"/>
    <cellStyle name="Обычный 2 6 121" xfId="6240"/>
    <cellStyle name="Обычный 2 6 122" xfId="6286"/>
    <cellStyle name="Обычный 2 6 123" xfId="6332"/>
    <cellStyle name="Обычный 2 6 124" xfId="6378"/>
    <cellStyle name="Обычный 2 6 125" xfId="6424"/>
    <cellStyle name="Обычный 2 6 126" xfId="6470"/>
    <cellStyle name="Обычный 2 6 127" xfId="6516"/>
    <cellStyle name="Обычный 2 6 128" xfId="6562"/>
    <cellStyle name="Обычный 2 6 129" xfId="6608"/>
    <cellStyle name="Обычный 2 6 13" xfId="1271"/>
    <cellStyle name="Обычный 2 6 130" xfId="6654"/>
    <cellStyle name="Обычный 2 6 131" xfId="6700"/>
    <cellStyle name="Обычный 2 6 132" xfId="6746"/>
    <cellStyle name="Обычный 2 6 133" xfId="6792"/>
    <cellStyle name="Обычный 2 6 134" xfId="6836"/>
    <cellStyle name="Обычный 2 6 135" xfId="6882"/>
    <cellStyle name="Обычный 2 6 136" xfId="6926"/>
    <cellStyle name="Обычный 2 6 137" xfId="6972"/>
    <cellStyle name="Обычный 2 6 138" xfId="7018"/>
    <cellStyle name="Обычный 2 6 139" xfId="7064"/>
    <cellStyle name="Обычный 2 6 14" xfId="1317"/>
    <cellStyle name="Обычный 2 6 140" xfId="7110"/>
    <cellStyle name="Обычный 2 6 141" xfId="7156"/>
    <cellStyle name="Обычный 2 6 142" xfId="7202"/>
    <cellStyle name="Обычный 2 6 143" xfId="7248"/>
    <cellStyle name="Обычный 2 6 144" xfId="7294"/>
    <cellStyle name="Обычный 2 6 145" xfId="7340"/>
    <cellStyle name="Обычный 2 6 146" xfId="7386"/>
    <cellStyle name="Обычный 2 6 147" xfId="7432"/>
    <cellStyle name="Обычный 2 6 148" xfId="7478"/>
    <cellStyle name="Обычный 2 6 149" xfId="7524"/>
    <cellStyle name="Обычный 2 6 15" xfId="1363"/>
    <cellStyle name="Обычный 2 6 150" xfId="7570"/>
    <cellStyle name="Обычный 2 6 151" xfId="7616"/>
    <cellStyle name="Обычный 2 6 152" xfId="7662"/>
    <cellStyle name="Обычный 2 6 153" xfId="7708"/>
    <cellStyle name="Обычный 2 6 154" xfId="7758"/>
    <cellStyle name="Обычный 2 6 155" xfId="7796"/>
    <cellStyle name="Обычный 2 6 156" xfId="7850"/>
    <cellStyle name="Обычный 2 6 157" xfId="7888"/>
    <cellStyle name="Обычный 2 6 158" xfId="7938"/>
    <cellStyle name="Обычный 2 6 159" xfId="7984"/>
    <cellStyle name="Обычный 2 6 16" xfId="1409"/>
    <cellStyle name="Обычный 2 6 160" xfId="8030"/>
    <cellStyle name="Обычный 2 6 161" xfId="8076"/>
    <cellStyle name="Обычный 2 6 162" xfId="8122"/>
    <cellStyle name="Обычный 2 6 163" xfId="8168"/>
    <cellStyle name="Обычный 2 6 164" xfId="8214"/>
    <cellStyle name="Обычный 2 6 165" xfId="8260"/>
    <cellStyle name="Обычный 2 6 166" xfId="8306"/>
    <cellStyle name="Обычный 2 6 167" xfId="8352"/>
    <cellStyle name="Обычный 2 6 168" xfId="8398"/>
    <cellStyle name="Обычный 2 6 169" xfId="8444"/>
    <cellStyle name="Обычный 2 6 17" xfId="1455"/>
    <cellStyle name="Обычный 2 6 170" xfId="8490"/>
    <cellStyle name="Обычный 2 6 171" xfId="8536"/>
    <cellStyle name="Обычный 2 6 172" xfId="8582"/>
    <cellStyle name="Обычный 2 6 173" xfId="8628"/>
    <cellStyle name="Обычный 2 6 174" xfId="8674"/>
    <cellStyle name="Обычный 2 6 175" xfId="8720"/>
    <cellStyle name="Обычный 2 6 176" xfId="8766"/>
    <cellStyle name="Обычный 2 6 177" xfId="8812"/>
    <cellStyle name="Обычный 2 6 178" xfId="8858"/>
    <cellStyle name="Обычный 2 6 179" xfId="8904"/>
    <cellStyle name="Обычный 2 6 18" xfId="1501"/>
    <cellStyle name="Обычный 2 6 180" xfId="8950"/>
    <cellStyle name="Обычный 2 6 181" xfId="8996"/>
    <cellStyle name="Обычный 2 6 182" xfId="9042"/>
    <cellStyle name="Обычный 2 6 183" xfId="9088"/>
    <cellStyle name="Обычный 2 6 184" xfId="9134"/>
    <cellStyle name="Обычный 2 6 185" xfId="9180"/>
    <cellStyle name="Обычный 2 6 186" xfId="9226"/>
    <cellStyle name="Обычный 2 6 187" xfId="9272"/>
    <cellStyle name="Обычный 2 6 188" xfId="9318"/>
    <cellStyle name="Обычный 2 6 189" xfId="9364"/>
    <cellStyle name="Обычный 2 6 19" xfId="1547"/>
    <cellStyle name="Обычный 2 6 190" xfId="9410"/>
    <cellStyle name="Обычный 2 6 191" xfId="9456"/>
    <cellStyle name="Обычный 2 6 192" xfId="9502"/>
    <cellStyle name="Обычный 2 6 193" xfId="9548"/>
    <cellStyle name="Обычный 2 6 194" xfId="9594"/>
    <cellStyle name="Обычный 2 6 195" xfId="9640"/>
    <cellStyle name="Обычный 2 6 196" xfId="9686"/>
    <cellStyle name="Обычный 2 6 197" xfId="9732"/>
    <cellStyle name="Обычный 2 6 198" xfId="9778"/>
    <cellStyle name="Обычный 2 6 199" xfId="9824"/>
    <cellStyle name="Обычный 2 6 2" xfId="526"/>
    <cellStyle name="Обычный 2 6 20" xfId="1593"/>
    <cellStyle name="Обычный 2 6 200" xfId="9870"/>
    <cellStyle name="Обычный 2 6 201" xfId="9916"/>
    <cellStyle name="Обычный 2 6 202" xfId="9962"/>
    <cellStyle name="Обычный 2 6 203" xfId="10008"/>
    <cellStyle name="Обычный 2 6 204" xfId="10054"/>
    <cellStyle name="Обычный 2 6 205" xfId="10100"/>
    <cellStyle name="Обычный 2 6 206" xfId="10146"/>
    <cellStyle name="Обычный 2 6 207" xfId="10192"/>
    <cellStyle name="Обычный 2 6 208" xfId="10238"/>
    <cellStyle name="Обычный 2 6 209" xfId="10284"/>
    <cellStyle name="Обычный 2 6 21" xfId="1639"/>
    <cellStyle name="Обычный 2 6 210" xfId="10330"/>
    <cellStyle name="Обычный 2 6 211" xfId="10376"/>
    <cellStyle name="Обычный 2 6 212" xfId="10422"/>
    <cellStyle name="Обычный 2 6 213" xfId="10468"/>
    <cellStyle name="Обычный 2 6 214" xfId="10514"/>
    <cellStyle name="Обычный 2 6 215" xfId="10560"/>
    <cellStyle name="Обычный 2 6 216" xfId="10606"/>
    <cellStyle name="Обычный 2 6 217" xfId="10652"/>
    <cellStyle name="Обычный 2 6 218" xfId="10698"/>
    <cellStyle name="Обычный 2 6 219" xfId="10744"/>
    <cellStyle name="Обычный 2 6 22" xfId="1685"/>
    <cellStyle name="Обычный 2 6 220" xfId="10790"/>
    <cellStyle name="Обычный 2 6 221" xfId="10836"/>
    <cellStyle name="Обычный 2 6 222" xfId="10882"/>
    <cellStyle name="Обычный 2 6 223" xfId="10928"/>
    <cellStyle name="Обычный 2 6 224" xfId="10974"/>
    <cellStyle name="Обычный 2 6 225" xfId="11020"/>
    <cellStyle name="Обычный 2 6 226" xfId="11066"/>
    <cellStyle name="Обычный 2 6 227" xfId="11110"/>
    <cellStyle name="Обычный 2 6 228" xfId="11154"/>
    <cellStyle name="Обычный 2 6 229" xfId="11198"/>
    <cellStyle name="Обычный 2 6 23" xfId="1731"/>
    <cellStyle name="Обычный 2 6 230" xfId="11241"/>
    <cellStyle name="Обычный 2 6 231" xfId="11284"/>
    <cellStyle name="Обычный 2 6 232" xfId="11327"/>
    <cellStyle name="Обычный 2 6 233" xfId="11370"/>
    <cellStyle name="Обычный 2 6 234" xfId="11413"/>
    <cellStyle name="Обычный 2 6 235" xfId="11455"/>
    <cellStyle name="Обычный 2 6 236" xfId="11496"/>
    <cellStyle name="Обычный 2 6 237" xfId="11537"/>
    <cellStyle name="Обычный 2 6 238" xfId="11578"/>
    <cellStyle name="Обычный 2 6 239" xfId="11618"/>
    <cellStyle name="Обычный 2 6 24" xfId="1777"/>
    <cellStyle name="Обычный 2 6 240" xfId="11657"/>
    <cellStyle name="Обычный 2 6 241" xfId="11696"/>
    <cellStyle name="Обычный 2 6 242" xfId="11735"/>
    <cellStyle name="Обычный 2 6 243" xfId="11773"/>
    <cellStyle name="Обычный 2 6 244" xfId="11810"/>
    <cellStyle name="Обычный 2 6 245" xfId="11846"/>
    <cellStyle name="Обычный 2 6 246" xfId="11872"/>
    <cellStyle name="Обычный 2 6 247" xfId="11888"/>
    <cellStyle name="Обычный 2 6 25" xfId="1823"/>
    <cellStyle name="Обычный 2 6 26" xfId="1869"/>
    <cellStyle name="Обычный 2 6 27" xfId="1915"/>
    <cellStyle name="Обычный 2 6 28" xfId="1961"/>
    <cellStyle name="Обычный 2 6 29" xfId="2007"/>
    <cellStyle name="Обычный 2 6 3" xfId="904"/>
    <cellStyle name="Обычный 2 6 30" xfId="2053"/>
    <cellStyle name="Обычный 2 6 31" xfId="2099"/>
    <cellStyle name="Обычный 2 6 32" xfId="2145"/>
    <cellStyle name="Обычный 2 6 33" xfId="2191"/>
    <cellStyle name="Обычный 2 6 34" xfId="2237"/>
    <cellStyle name="Обычный 2 6 35" xfId="2283"/>
    <cellStyle name="Обычный 2 6 36" xfId="2329"/>
    <cellStyle name="Обычный 2 6 37" xfId="2375"/>
    <cellStyle name="Обычный 2 6 38" xfId="2421"/>
    <cellStyle name="Обычный 2 6 39" xfId="2467"/>
    <cellStyle name="Обычный 2 6 4" xfId="683"/>
    <cellStyle name="Обычный 2 6 40" xfId="2513"/>
    <cellStyle name="Обычный 2 6 41" xfId="2559"/>
    <cellStyle name="Обычный 2 6 42" xfId="2605"/>
    <cellStyle name="Обычный 2 6 43" xfId="2651"/>
    <cellStyle name="Обычный 2 6 44" xfId="2697"/>
    <cellStyle name="Обычный 2 6 45" xfId="2743"/>
    <cellStyle name="Обычный 2 6 46" xfId="2789"/>
    <cellStyle name="Обычный 2 6 47" xfId="2835"/>
    <cellStyle name="Обычный 2 6 48" xfId="2881"/>
    <cellStyle name="Обычный 2 6 49" xfId="2927"/>
    <cellStyle name="Обычный 2 6 5" xfId="950"/>
    <cellStyle name="Обычный 2 6 50" xfId="2973"/>
    <cellStyle name="Обычный 2 6 51" xfId="3019"/>
    <cellStyle name="Обычный 2 6 52" xfId="3065"/>
    <cellStyle name="Обычный 2 6 53" xfId="3111"/>
    <cellStyle name="Обычный 2 6 54" xfId="3157"/>
    <cellStyle name="Обычный 2 6 55" xfId="3203"/>
    <cellStyle name="Обычный 2 6 56" xfId="3249"/>
    <cellStyle name="Обычный 2 6 57" xfId="3296"/>
    <cellStyle name="Обычный 2 6 58" xfId="3342"/>
    <cellStyle name="Обычный 2 6 59" xfId="3388"/>
    <cellStyle name="Обычный 2 6 6" xfId="638"/>
    <cellStyle name="Обычный 2 6 60" xfId="3434"/>
    <cellStyle name="Обычный 2 6 61" xfId="3480"/>
    <cellStyle name="Обычный 2 6 62" xfId="3526"/>
    <cellStyle name="Обычный 2 6 63" xfId="3572"/>
    <cellStyle name="Обычный 2 6 64" xfId="3618"/>
    <cellStyle name="Обычный 2 6 65" xfId="3664"/>
    <cellStyle name="Обычный 2 6 66" xfId="3710"/>
    <cellStyle name="Обычный 2 6 67" xfId="3756"/>
    <cellStyle name="Обычный 2 6 68" xfId="3802"/>
    <cellStyle name="Обычный 2 6 69" xfId="3848"/>
    <cellStyle name="Обычный 2 6 7" xfId="995"/>
    <cellStyle name="Обычный 2 6 70" xfId="3894"/>
    <cellStyle name="Обычный 2 6 71" xfId="3940"/>
    <cellStyle name="Обычный 2 6 72" xfId="3986"/>
    <cellStyle name="Обычный 2 6 73" xfId="4032"/>
    <cellStyle name="Обычный 2 6 74" xfId="4078"/>
    <cellStyle name="Обычный 2 6 75" xfId="4124"/>
    <cellStyle name="Обычный 2 6 76" xfId="4170"/>
    <cellStyle name="Обычный 2 6 77" xfId="4216"/>
    <cellStyle name="Обычный 2 6 78" xfId="4262"/>
    <cellStyle name="Обычный 2 6 79" xfId="4308"/>
    <cellStyle name="Обычный 2 6 8" xfId="1042"/>
    <cellStyle name="Обычный 2 6 80" xfId="4354"/>
    <cellStyle name="Обычный 2 6 81" xfId="4400"/>
    <cellStyle name="Обычный 2 6 82" xfId="4446"/>
    <cellStyle name="Обычный 2 6 83" xfId="4492"/>
    <cellStyle name="Обычный 2 6 84" xfId="4538"/>
    <cellStyle name="Обычный 2 6 85" xfId="4584"/>
    <cellStyle name="Обычный 2 6 86" xfId="4630"/>
    <cellStyle name="Обычный 2 6 87" xfId="4676"/>
    <cellStyle name="Обычный 2 6 88" xfId="4722"/>
    <cellStyle name="Обычный 2 6 89" xfId="4768"/>
    <cellStyle name="Обычный 2 6 9" xfId="1086"/>
    <cellStyle name="Обычный 2 6 90" xfId="4814"/>
    <cellStyle name="Обычный 2 6 91" xfId="4860"/>
    <cellStyle name="Обычный 2 6 92" xfId="4906"/>
    <cellStyle name="Обычный 2 6 93" xfId="4952"/>
    <cellStyle name="Обычный 2 6 94" xfId="4998"/>
    <cellStyle name="Обычный 2 6 95" xfId="5044"/>
    <cellStyle name="Обычный 2 6 96" xfId="5090"/>
    <cellStyle name="Обычный 2 6 97" xfId="5136"/>
    <cellStyle name="Обычный 2 6 98" xfId="5182"/>
    <cellStyle name="Обычный 2 6 99" xfId="5228"/>
    <cellStyle name="Обычный 2 60" xfId="527"/>
    <cellStyle name="Обычный 2 61" xfId="528"/>
    <cellStyle name="Обычный 2 62" xfId="529"/>
    <cellStyle name="Обычный 2 63" xfId="530"/>
    <cellStyle name="Обычный 2 64" xfId="531"/>
    <cellStyle name="Обычный 2 65" xfId="532"/>
    <cellStyle name="Обычный 2 66" xfId="533"/>
    <cellStyle name="Обычный 2 67" xfId="534"/>
    <cellStyle name="Обычный 2 68" xfId="535"/>
    <cellStyle name="Обычный 2 69" xfId="536"/>
    <cellStyle name="Обычный 2 7" xfId="207"/>
    <cellStyle name="Обычный 2 7 10" xfId="1191"/>
    <cellStyle name="Обычный 2 7 100" xfId="5332"/>
    <cellStyle name="Обычный 2 7 101" xfId="5378"/>
    <cellStyle name="Обычный 2 7 102" xfId="5424"/>
    <cellStyle name="Обычный 2 7 103" xfId="5470"/>
    <cellStyle name="Обычный 2 7 104" xfId="5516"/>
    <cellStyle name="Обычный 2 7 105" xfId="5562"/>
    <cellStyle name="Обычный 2 7 106" xfId="5608"/>
    <cellStyle name="Обычный 2 7 107" xfId="5654"/>
    <cellStyle name="Обычный 2 7 108" xfId="5700"/>
    <cellStyle name="Обычный 2 7 109" xfId="5746"/>
    <cellStyle name="Обычный 2 7 11" xfId="1237"/>
    <cellStyle name="Обычный 2 7 110" xfId="5792"/>
    <cellStyle name="Обычный 2 7 111" xfId="5838"/>
    <cellStyle name="Обычный 2 7 112" xfId="5884"/>
    <cellStyle name="Обычный 2 7 113" xfId="5930"/>
    <cellStyle name="Обычный 2 7 114" xfId="5976"/>
    <cellStyle name="Обычный 2 7 115" xfId="6022"/>
    <cellStyle name="Обычный 2 7 116" xfId="6068"/>
    <cellStyle name="Обычный 2 7 117" xfId="6114"/>
    <cellStyle name="Обычный 2 7 118" xfId="6160"/>
    <cellStyle name="Обычный 2 7 119" xfId="6206"/>
    <cellStyle name="Обычный 2 7 12" xfId="1283"/>
    <cellStyle name="Обычный 2 7 120" xfId="6252"/>
    <cellStyle name="Обычный 2 7 121" xfId="6298"/>
    <cellStyle name="Обычный 2 7 122" xfId="6344"/>
    <cellStyle name="Обычный 2 7 123" xfId="6390"/>
    <cellStyle name="Обычный 2 7 124" xfId="6436"/>
    <cellStyle name="Обычный 2 7 125" xfId="6482"/>
    <cellStyle name="Обычный 2 7 126" xfId="6528"/>
    <cellStyle name="Обычный 2 7 127" xfId="6574"/>
    <cellStyle name="Обычный 2 7 128" xfId="6620"/>
    <cellStyle name="Обычный 2 7 129" xfId="6666"/>
    <cellStyle name="Обычный 2 7 13" xfId="1329"/>
    <cellStyle name="Обычный 2 7 130" xfId="6712"/>
    <cellStyle name="Обычный 2 7 131" xfId="6758"/>
    <cellStyle name="Обычный 2 7 132" xfId="6804"/>
    <cellStyle name="Обычный 2 7 133" xfId="6848"/>
    <cellStyle name="Обычный 2 7 134" xfId="6894"/>
    <cellStyle name="Обычный 2 7 135" xfId="6938"/>
    <cellStyle name="Обычный 2 7 136" xfId="6984"/>
    <cellStyle name="Обычный 2 7 137" xfId="7030"/>
    <cellStyle name="Обычный 2 7 138" xfId="7076"/>
    <cellStyle name="Обычный 2 7 139" xfId="7122"/>
    <cellStyle name="Обычный 2 7 14" xfId="1375"/>
    <cellStyle name="Обычный 2 7 140" xfId="7168"/>
    <cellStyle name="Обычный 2 7 141" xfId="7214"/>
    <cellStyle name="Обычный 2 7 142" xfId="7260"/>
    <cellStyle name="Обычный 2 7 143" xfId="7306"/>
    <cellStyle name="Обычный 2 7 144" xfId="7352"/>
    <cellStyle name="Обычный 2 7 145" xfId="7398"/>
    <cellStyle name="Обычный 2 7 146" xfId="7444"/>
    <cellStyle name="Обычный 2 7 147" xfId="7490"/>
    <cellStyle name="Обычный 2 7 148" xfId="7536"/>
    <cellStyle name="Обычный 2 7 149" xfId="7582"/>
    <cellStyle name="Обычный 2 7 15" xfId="1421"/>
    <cellStyle name="Обычный 2 7 150" xfId="7628"/>
    <cellStyle name="Обычный 2 7 151" xfId="7674"/>
    <cellStyle name="Обычный 2 7 152" xfId="7720"/>
    <cellStyle name="Обычный 2 7 153" xfId="7766"/>
    <cellStyle name="Обычный 2 7 154" xfId="7856"/>
    <cellStyle name="Обычный 2 7 155" xfId="7807"/>
    <cellStyle name="Обычный 2 7 156" xfId="7904"/>
    <cellStyle name="Обычный 2 7 157" xfId="7950"/>
    <cellStyle name="Обычный 2 7 158" xfId="7996"/>
    <cellStyle name="Обычный 2 7 159" xfId="8042"/>
    <cellStyle name="Обычный 2 7 16" xfId="1467"/>
    <cellStyle name="Обычный 2 7 160" xfId="8088"/>
    <cellStyle name="Обычный 2 7 161" xfId="8134"/>
    <cellStyle name="Обычный 2 7 162" xfId="8180"/>
    <cellStyle name="Обычный 2 7 163" xfId="8226"/>
    <cellStyle name="Обычный 2 7 164" xfId="8272"/>
    <cellStyle name="Обычный 2 7 165" xfId="8318"/>
    <cellStyle name="Обычный 2 7 166" xfId="8364"/>
    <cellStyle name="Обычный 2 7 167" xfId="8410"/>
    <cellStyle name="Обычный 2 7 168" xfId="8456"/>
    <cellStyle name="Обычный 2 7 169" xfId="8502"/>
    <cellStyle name="Обычный 2 7 17" xfId="1513"/>
    <cellStyle name="Обычный 2 7 170" xfId="8548"/>
    <cellStyle name="Обычный 2 7 171" xfId="8594"/>
    <cellStyle name="Обычный 2 7 172" xfId="8640"/>
    <cellStyle name="Обычный 2 7 173" xfId="8686"/>
    <cellStyle name="Обычный 2 7 174" xfId="8732"/>
    <cellStyle name="Обычный 2 7 175" xfId="8778"/>
    <cellStyle name="Обычный 2 7 176" xfId="8824"/>
    <cellStyle name="Обычный 2 7 177" xfId="8870"/>
    <cellStyle name="Обычный 2 7 178" xfId="8916"/>
    <cellStyle name="Обычный 2 7 179" xfId="8962"/>
    <cellStyle name="Обычный 2 7 18" xfId="1559"/>
    <cellStyle name="Обычный 2 7 180" xfId="9008"/>
    <cellStyle name="Обычный 2 7 181" xfId="9054"/>
    <cellStyle name="Обычный 2 7 182" xfId="9100"/>
    <cellStyle name="Обычный 2 7 183" xfId="9146"/>
    <cellStyle name="Обычный 2 7 184" xfId="9192"/>
    <cellStyle name="Обычный 2 7 185" xfId="9238"/>
    <cellStyle name="Обычный 2 7 186" xfId="9284"/>
    <cellStyle name="Обычный 2 7 187" xfId="9330"/>
    <cellStyle name="Обычный 2 7 188" xfId="9376"/>
    <cellStyle name="Обычный 2 7 189" xfId="9422"/>
    <cellStyle name="Обычный 2 7 19" xfId="1605"/>
    <cellStyle name="Обычный 2 7 190" xfId="9468"/>
    <cellStyle name="Обычный 2 7 191" xfId="9514"/>
    <cellStyle name="Обычный 2 7 192" xfId="9560"/>
    <cellStyle name="Обычный 2 7 193" xfId="9606"/>
    <cellStyle name="Обычный 2 7 194" xfId="9652"/>
    <cellStyle name="Обычный 2 7 195" xfId="9698"/>
    <cellStyle name="Обычный 2 7 196" xfId="9744"/>
    <cellStyle name="Обычный 2 7 197" xfId="9790"/>
    <cellStyle name="Обычный 2 7 198" xfId="9836"/>
    <cellStyle name="Обычный 2 7 199" xfId="9882"/>
    <cellStyle name="Обычный 2 7 2" xfId="537"/>
    <cellStyle name="Обычный 2 7 20" xfId="1651"/>
    <cellStyle name="Обычный 2 7 200" xfId="9928"/>
    <cellStyle name="Обычный 2 7 201" xfId="9974"/>
    <cellStyle name="Обычный 2 7 202" xfId="10020"/>
    <cellStyle name="Обычный 2 7 203" xfId="10066"/>
    <cellStyle name="Обычный 2 7 204" xfId="10112"/>
    <cellStyle name="Обычный 2 7 205" xfId="10158"/>
    <cellStyle name="Обычный 2 7 206" xfId="10204"/>
    <cellStyle name="Обычный 2 7 207" xfId="10250"/>
    <cellStyle name="Обычный 2 7 208" xfId="10296"/>
    <cellStyle name="Обычный 2 7 209" xfId="10342"/>
    <cellStyle name="Обычный 2 7 21" xfId="1697"/>
    <cellStyle name="Обычный 2 7 210" xfId="10388"/>
    <cellStyle name="Обычный 2 7 211" xfId="10434"/>
    <cellStyle name="Обычный 2 7 212" xfId="10480"/>
    <cellStyle name="Обычный 2 7 213" xfId="10526"/>
    <cellStyle name="Обычный 2 7 214" xfId="10572"/>
    <cellStyle name="Обычный 2 7 215" xfId="10618"/>
    <cellStyle name="Обычный 2 7 216" xfId="10664"/>
    <cellStyle name="Обычный 2 7 217" xfId="10710"/>
    <cellStyle name="Обычный 2 7 218" xfId="10756"/>
    <cellStyle name="Обычный 2 7 219" xfId="10802"/>
    <cellStyle name="Обычный 2 7 22" xfId="1743"/>
    <cellStyle name="Обычный 2 7 220" xfId="10848"/>
    <cellStyle name="Обычный 2 7 221" xfId="10894"/>
    <cellStyle name="Обычный 2 7 222" xfId="10940"/>
    <cellStyle name="Обычный 2 7 223" xfId="10986"/>
    <cellStyle name="Обычный 2 7 224" xfId="11032"/>
    <cellStyle name="Обычный 2 7 225" xfId="11078"/>
    <cellStyle name="Обычный 2 7 226" xfId="11122"/>
    <cellStyle name="Обычный 2 7 227" xfId="11166"/>
    <cellStyle name="Обычный 2 7 228" xfId="11210"/>
    <cellStyle name="Обычный 2 7 229" xfId="11253"/>
    <cellStyle name="Обычный 2 7 23" xfId="1789"/>
    <cellStyle name="Обычный 2 7 230" xfId="11296"/>
    <cellStyle name="Обычный 2 7 231" xfId="11339"/>
    <cellStyle name="Обычный 2 7 232" xfId="11382"/>
    <cellStyle name="Обычный 2 7 233" xfId="11425"/>
    <cellStyle name="Обычный 2 7 234" xfId="11467"/>
    <cellStyle name="Обычный 2 7 235" xfId="11508"/>
    <cellStyle name="Обычный 2 7 236" xfId="11549"/>
    <cellStyle name="Обычный 2 7 237" xfId="11590"/>
    <cellStyle name="Обычный 2 7 238" xfId="11630"/>
    <cellStyle name="Обычный 2 7 239" xfId="11669"/>
    <cellStyle name="Обычный 2 7 24" xfId="1835"/>
    <cellStyle name="Обычный 2 7 240" xfId="11708"/>
    <cellStyle name="Обычный 2 7 241" xfId="11747"/>
    <cellStyle name="Обычный 2 7 242" xfId="11785"/>
    <cellStyle name="Обычный 2 7 243" xfId="11822"/>
    <cellStyle name="Обычный 2 7 244" xfId="11858"/>
    <cellStyle name="Обычный 2 7 245" xfId="11876"/>
    <cellStyle name="Обычный 2 7 246" xfId="11890"/>
    <cellStyle name="Обычный 2 7 247" xfId="11896"/>
    <cellStyle name="Обычный 2 7 25" xfId="1881"/>
    <cellStyle name="Обычный 2 7 26" xfId="1927"/>
    <cellStyle name="Обычный 2 7 27" xfId="1973"/>
    <cellStyle name="Обычный 2 7 28" xfId="2019"/>
    <cellStyle name="Обычный 2 7 29" xfId="2065"/>
    <cellStyle name="Обычный 2 7 3" xfId="915"/>
    <cellStyle name="Обычный 2 7 30" xfId="2111"/>
    <cellStyle name="Обычный 2 7 31" xfId="2157"/>
    <cellStyle name="Обычный 2 7 32" xfId="2203"/>
    <cellStyle name="Обычный 2 7 33" xfId="2249"/>
    <cellStyle name="Обычный 2 7 34" xfId="2295"/>
    <cellStyle name="Обычный 2 7 35" xfId="2341"/>
    <cellStyle name="Обычный 2 7 36" xfId="2387"/>
    <cellStyle name="Обычный 2 7 37" xfId="2433"/>
    <cellStyle name="Обычный 2 7 38" xfId="2479"/>
    <cellStyle name="Обычный 2 7 39" xfId="2525"/>
    <cellStyle name="Обычный 2 7 4" xfId="672"/>
    <cellStyle name="Обычный 2 7 40" xfId="2571"/>
    <cellStyle name="Обычный 2 7 41" xfId="2617"/>
    <cellStyle name="Обычный 2 7 42" xfId="2663"/>
    <cellStyle name="Обычный 2 7 43" xfId="2709"/>
    <cellStyle name="Обычный 2 7 44" xfId="2755"/>
    <cellStyle name="Обычный 2 7 45" xfId="2801"/>
    <cellStyle name="Обычный 2 7 46" xfId="2847"/>
    <cellStyle name="Обычный 2 7 47" xfId="2893"/>
    <cellStyle name="Обычный 2 7 48" xfId="2939"/>
    <cellStyle name="Обычный 2 7 49" xfId="2985"/>
    <cellStyle name="Обычный 2 7 5" xfId="961"/>
    <cellStyle name="Обычный 2 7 50" xfId="3031"/>
    <cellStyle name="Обычный 2 7 51" xfId="3077"/>
    <cellStyle name="Обычный 2 7 52" xfId="3123"/>
    <cellStyle name="Обычный 2 7 53" xfId="3169"/>
    <cellStyle name="Обычный 2 7 54" xfId="3215"/>
    <cellStyle name="Обычный 2 7 55" xfId="3261"/>
    <cellStyle name="Обычный 2 7 56" xfId="3308"/>
    <cellStyle name="Обычный 2 7 57" xfId="3354"/>
    <cellStyle name="Обычный 2 7 58" xfId="3400"/>
    <cellStyle name="Обычный 2 7 59" xfId="3446"/>
    <cellStyle name="Обычный 2 7 6" xfId="1007"/>
    <cellStyle name="Обычный 2 7 60" xfId="3492"/>
    <cellStyle name="Обычный 2 7 61" xfId="3538"/>
    <cellStyle name="Обычный 2 7 62" xfId="3584"/>
    <cellStyle name="Обычный 2 7 63" xfId="3630"/>
    <cellStyle name="Обычный 2 7 64" xfId="3676"/>
    <cellStyle name="Обычный 2 7 65" xfId="3722"/>
    <cellStyle name="Обычный 2 7 66" xfId="3768"/>
    <cellStyle name="Обычный 2 7 67" xfId="3814"/>
    <cellStyle name="Обычный 2 7 68" xfId="3860"/>
    <cellStyle name="Обычный 2 7 69" xfId="3906"/>
    <cellStyle name="Обычный 2 7 7" xfId="1053"/>
    <cellStyle name="Обычный 2 7 70" xfId="3952"/>
    <cellStyle name="Обычный 2 7 71" xfId="3998"/>
    <cellStyle name="Обычный 2 7 72" xfId="4044"/>
    <cellStyle name="Обычный 2 7 73" xfId="4090"/>
    <cellStyle name="Обычный 2 7 74" xfId="4136"/>
    <cellStyle name="Обычный 2 7 75" xfId="4182"/>
    <cellStyle name="Обычный 2 7 76" xfId="4228"/>
    <cellStyle name="Обычный 2 7 77" xfId="4274"/>
    <cellStyle name="Обычный 2 7 78" xfId="4320"/>
    <cellStyle name="Обычный 2 7 79" xfId="4366"/>
    <cellStyle name="Обычный 2 7 8" xfId="1100"/>
    <cellStyle name="Обычный 2 7 80" xfId="4412"/>
    <cellStyle name="Обычный 2 7 81" xfId="4458"/>
    <cellStyle name="Обычный 2 7 82" xfId="4504"/>
    <cellStyle name="Обычный 2 7 83" xfId="4550"/>
    <cellStyle name="Обычный 2 7 84" xfId="4596"/>
    <cellStyle name="Обычный 2 7 85" xfId="4642"/>
    <cellStyle name="Обычный 2 7 86" xfId="4688"/>
    <cellStyle name="Обычный 2 7 87" xfId="4734"/>
    <cellStyle name="Обычный 2 7 88" xfId="4780"/>
    <cellStyle name="Обычный 2 7 89" xfId="4826"/>
    <cellStyle name="Обычный 2 7 9" xfId="1144"/>
    <cellStyle name="Обычный 2 7 90" xfId="4872"/>
    <cellStyle name="Обычный 2 7 91" xfId="4918"/>
    <cellStyle name="Обычный 2 7 92" xfId="4964"/>
    <cellStyle name="Обычный 2 7 93" xfId="5010"/>
    <cellStyle name="Обычный 2 7 94" xfId="5056"/>
    <cellStyle name="Обычный 2 7 95" xfId="5102"/>
    <cellStyle name="Обычный 2 7 96" xfId="5148"/>
    <cellStyle name="Обычный 2 7 97" xfId="5194"/>
    <cellStyle name="Обычный 2 7 98" xfId="5240"/>
    <cellStyle name="Обычный 2 7 99" xfId="5286"/>
    <cellStyle name="Обычный 2 70" xfId="538"/>
    <cellStyle name="Обычный 2 71" xfId="539"/>
    <cellStyle name="Обычный 2 72" xfId="540"/>
    <cellStyle name="Обычный 2 73" xfId="541"/>
    <cellStyle name="Обычный 2 74" xfId="542"/>
    <cellStyle name="Обычный 2 75" xfId="543"/>
    <cellStyle name="Обычный 2 76" xfId="544"/>
    <cellStyle name="Обычный 2 77" xfId="545"/>
    <cellStyle name="Обычный 2 78" xfId="546"/>
    <cellStyle name="Обычный 2 79" xfId="547"/>
    <cellStyle name="Обычный 2 8" xfId="170"/>
    <cellStyle name="Обычный 2 8 10" xfId="1201"/>
    <cellStyle name="Обычный 2 8 100" xfId="5342"/>
    <cellStyle name="Обычный 2 8 101" xfId="5388"/>
    <cellStyle name="Обычный 2 8 102" xfId="5434"/>
    <cellStyle name="Обычный 2 8 103" xfId="5480"/>
    <cellStyle name="Обычный 2 8 104" xfId="5526"/>
    <cellStyle name="Обычный 2 8 105" xfId="5572"/>
    <cellStyle name="Обычный 2 8 106" xfId="5618"/>
    <cellStyle name="Обычный 2 8 107" xfId="5664"/>
    <cellStyle name="Обычный 2 8 108" xfId="5710"/>
    <cellStyle name="Обычный 2 8 109" xfId="5756"/>
    <cellStyle name="Обычный 2 8 11" xfId="1247"/>
    <cellStyle name="Обычный 2 8 110" xfId="5802"/>
    <cellStyle name="Обычный 2 8 111" xfId="5848"/>
    <cellStyle name="Обычный 2 8 112" xfId="5894"/>
    <cellStyle name="Обычный 2 8 113" xfId="5940"/>
    <cellStyle name="Обычный 2 8 114" xfId="5986"/>
    <cellStyle name="Обычный 2 8 115" xfId="6032"/>
    <cellStyle name="Обычный 2 8 116" xfId="6078"/>
    <cellStyle name="Обычный 2 8 117" xfId="6124"/>
    <cellStyle name="Обычный 2 8 118" xfId="6170"/>
    <cellStyle name="Обычный 2 8 119" xfId="6216"/>
    <cellStyle name="Обычный 2 8 12" xfId="1293"/>
    <cellStyle name="Обычный 2 8 120" xfId="6262"/>
    <cellStyle name="Обычный 2 8 121" xfId="6308"/>
    <cellStyle name="Обычный 2 8 122" xfId="6354"/>
    <cellStyle name="Обычный 2 8 123" xfId="6400"/>
    <cellStyle name="Обычный 2 8 124" xfId="6446"/>
    <cellStyle name="Обычный 2 8 125" xfId="6492"/>
    <cellStyle name="Обычный 2 8 126" xfId="6538"/>
    <cellStyle name="Обычный 2 8 127" xfId="6584"/>
    <cellStyle name="Обычный 2 8 128" xfId="6630"/>
    <cellStyle name="Обычный 2 8 129" xfId="6676"/>
    <cellStyle name="Обычный 2 8 13" xfId="1339"/>
    <cellStyle name="Обычный 2 8 130" xfId="6722"/>
    <cellStyle name="Обычный 2 8 131" xfId="6768"/>
    <cellStyle name="Обычный 2 8 132" xfId="6812"/>
    <cellStyle name="Обычный 2 8 133" xfId="6858"/>
    <cellStyle name="Обычный 2 8 134" xfId="6902"/>
    <cellStyle name="Обычный 2 8 135" xfId="6948"/>
    <cellStyle name="Обычный 2 8 136" xfId="6994"/>
    <cellStyle name="Обычный 2 8 137" xfId="7040"/>
    <cellStyle name="Обычный 2 8 138" xfId="7086"/>
    <cellStyle name="Обычный 2 8 139" xfId="7132"/>
    <cellStyle name="Обычный 2 8 14" xfId="1385"/>
    <cellStyle name="Обычный 2 8 140" xfId="7178"/>
    <cellStyle name="Обычный 2 8 141" xfId="7224"/>
    <cellStyle name="Обычный 2 8 142" xfId="7270"/>
    <cellStyle name="Обычный 2 8 143" xfId="7316"/>
    <cellStyle name="Обычный 2 8 144" xfId="7362"/>
    <cellStyle name="Обычный 2 8 145" xfId="7408"/>
    <cellStyle name="Обычный 2 8 146" xfId="7454"/>
    <cellStyle name="Обычный 2 8 147" xfId="7500"/>
    <cellStyle name="Обычный 2 8 148" xfId="7546"/>
    <cellStyle name="Обычный 2 8 149" xfId="7592"/>
    <cellStyle name="Обычный 2 8 15" xfId="1431"/>
    <cellStyle name="Обычный 2 8 150" xfId="7638"/>
    <cellStyle name="Обычный 2 8 151" xfId="7684"/>
    <cellStyle name="Обычный 2 8 152" xfId="7730"/>
    <cellStyle name="Обычный 2 8 153" xfId="7776"/>
    <cellStyle name="Обычный 2 8 154" xfId="7826"/>
    <cellStyle name="Обычный 2 8 155" xfId="7864"/>
    <cellStyle name="Обычный 2 8 156" xfId="7914"/>
    <cellStyle name="Обычный 2 8 157" xfId="7960"/>
    <cellStyle name="Обычный 2 8 158" xfId="8006"/>
    <cellStyle name="Обычный 2 8 159" xfId="8052"/>
    <cellStyle name="Обычный 2 8 16" xfId="1477"/>
    <cellStyle name="Обычный 2 8 160" xfId="8098"/>
    <cellStyle name="Обычный 2 8 161" xfId="8144"/>
    <cellStyle name="Обычный 2 8 162" xfId="8190"/>
    <cellStyle name="Обычный 2 8 163" xfId="8236"/>
    <cellStyle name="Обычный 2 8 164" xfId="8282"/>
    <cellStyle name="Обычный 2 8 165" xfId="8328"/>
    <cellStyle name="Обычный 2 8 166" xfId="8374"/>
    <cellStyle name="Обычный 2 8 167" xfId="8420"/>
    <cellStyle name="Обычный 2 8 168" xfId="8466"/>
    <cellStyle name="Обычный 2 8 169" xfId="8512"/>
    <cellStyle name="Обычный 2 8 17" xfId="1523"/>
    <cellStyle name="Обычный 2 8 170" xfId="8558"/>
    <cellStyle name="Обычный 2 8 171" xfId="8604"/>
    <cellStyle name="Обычный 2 8 172" xfId="8650"/>
    <cellStyle name="Обычный 2 8 173" xfId="8696"/>
    <cellStyle name="Обычный 2 8 174" xfId="8742"/>
    <cellStyle name="Обычный 2 8 175" xfId="8788"/>
    <cellStyle name="Обычный 2 8 176" xfId="8834"/>
    <cellStyle name="Обычный 2 8 177" xfId="8880"/>
    <cellStyle name="Обычный 2 8 178" xfId="8926"/>
    <cellStyle name="Обычный 2 8 179" xfId="8972"/>
    <cellStyle name="Обычный 2 8 18" xfId="1569"/>
    <cellStyle name="Обычный 2 8 180" xfId="9018"/>
    <cellStyle name="Обычный 2 8 181" xfId="9064"/>
    <cellStyle name="Обычный 2 8 182" xfId="9110"/>
    <cellStyle name="Обычный 2 8 183" xfId="9156"/>
    <cellStyle name="Обычный 2 8 184" xfId="9202"/>
    <cellStyle name="Обычный 2 8 185" xfId="9248"/>
    <cellStyle name="Обычный 2 8 186" xfId="9294"/>
    <cellStyle name="Обычный 2 8 187" xfId="9340"/>
    <cellStyle name="Обычный 2 8 188" xfId="9386"/>
    <cellStyle name="Обычный 2 8 189" xfId="9432"/>
    <cellStyle name="Обычный 2 8 19" xfId="1615"/>
    <cellStyle name="Обычный 2 8 190" xfId="9478"/>
    <cellStyle name="Обычный 2 8 191" xfId="9524"/>
    <cellStyle name="Обычный 2 8 192" xfId="9570"/>
    <cellStyle name="Обычный 2 8 193" xfId="9616"/>
    <cellStyle name="Обычный 2 8 194" xfId="9662"/>
    <cellStyle name="Обычный 2 8 195" xfId="9708"/>
    <cellStyle name="Обычный 2 8 196" xfId="9754"/>
    <cellStyle name="Обычный 2 8 197" xfId="9800"/>
    <cellStyle name="Обычный 2 8 198" xfId="9846"/>
    <cellStyle name="Обычный 2 8 199" xfId="9892"/>
    <cellStyle name="Обычный 2 8 2" xfId="548"/>
    <cellStyle name="Обычный 2 8 20" xfId="1661"/>
    <cellStyle name="Обычный 2 8 200" xfId="9938"/>
    <cellStyle name="Обычный 2 8 201" xfId="9984"/>
    <cellStyle name="Обычный 2 8 202" xfId="10030"/>
    <cellStyle name="Обычный 2 8 203" xfId="10076"/>
    <cellStyle name="Обычный 2 8 204" xfId="10122"/>
    <cellStyle name="Обычный 2 8 205" xfId="10168"/>
    <cellStyle name="Обычный 2 8 206" xfId="10214"/>
    <cellStyle name="Обычный 2 8 207" xfId="10260"/>
    <cellStyle name="Обычный 2 8 208" xfId="10306"/>
    <cellStyle name="Обычный 2 8 209" xfId="10352"/>
    <cellStyle name="Обычный 2 8 21" xfId="1707"/>
    <cellStyle name="Обычный 2 8 210" xfId="10398"/>
    <cellStyle name="Обычный 2 8 211" xfId="10444"/>
    <cellStyle name="Обычный 2 8 212" xfId="10490"/>
    <cellStyle name="Обычный 2 8 213" xfId="10536"/>
    <cellStyle name="Обычный 2 8 214" xfId="10582"/>
    <cellStyle name="Обычный 2 8 215" xfId="10628"/>
    <cellStyle name="Обычный 2 8 216" xfId="10674"/>
    <cellStyle name="Обычный 2 8 217" xfId="10720"/>
    <cellStyle name="Обычный 2 8 218" xfId="10766"/>
    <cellStyle name="Обычный 2 8 219" xfId="10812"/>
    <cellStyle name="Обычный 2 8 22" xfId="1753"/>
    <cellStyle name="Обычный 2 8 220" xfId="10858"/>
    <cellStyle name="Обычный 2 8 221" xfId="10904"/>
    <cellStyle name="Обычный 2 8 222" xfId="10950"/>
    <cellStyle name="Обычный 2 8 223" xfId="10996"/>
    <cellStyle name="Обычный 2 8 224" xfId="11042"/>
    <cellStyle name="Обычный 2 8 225" xfId="11086"/>
    <cellStyle name="Обычный 2 8 226" xfId="11130"/>
    <cellStyle name="Обычный 2 8 227" xfId="11174"/>
    <cellStyle name="Обычный 2 8 228" xfId="11218"/>
    <cellStyle name="Обычный 2 8 229" xfId="11261"/>
    <cellStyle name="Обычный 2 8 23" xfId="1799"/>
    <cellStyle name="Обычный 2 8 230" xfId="11304"/>
    <cellStyle name="Обычный 2 8 231" xfId="11347"/>
    <cellStyle name="Обычный 2 8 232" xfId="11390"/>
    <cellStyle name="Обычный 2 8 233" xfId="11433"/>
    <cellStyle name="Обычный 2 8 234" xfId="11475"/>
    <cellStyle name="Обычный 2 8 235" xfId="11516"/>
    <cellStyle name="Обычный 2 8 236" xfId="11557"/>
    <cellStyle name="Обычный 2 8 237" xfId="11598"/>
    <cellStyle name="Обычный 2 8 238" xfId="11638"/>
    <cellStyle name="Обычный 2 8 239" xfId="11677"/>
    <cellStyle name="Обычный 2 8 24" xfId="1845"/>
    <cellStyle name="Обычный 2 8 240" xfId="11716"/>
    <cellStyle name="Обычный 2 8 241" xfId="11755"/>
    <cellStyle name="Обычный 2 8 242" xfId="11792"/>
    <cellStyle name="Обычный 2 8 243" xfId="11829"/>
    <cellStyle name="Обычный 2 8 244" xfId="11865"/>
    <cellStyle name="Обычный 2 8 245" xfId="11883"/>
    <cellStyle name="Обычный 2 8 246" xfId="11892"/>
    <cellStyle name="Обычный 2 8 247" xfId="11897"/>
    <cellStyle name="Обычный 2 8 25" xfId="1891"/>
    <cellStyle name="Обычный 2 8 26" xfId="1937"/>
    <cellStyle name="Обычный 2 8 27" xfId="1983"/>
    <cellStyle name="Обычный 2 8 28" xfId="2029"/>
    <cellStyle name="Обычный 2 8 29" xfId="2075"/>
    <cellStyle name="Обычный 2 8 3" xfId="926"/>
    <cellStyle name="Обычный 2 8 30" xfId="2121"/>
    <cellStyle name="Обычный 2 8 31" xfId="2167"/>
    <cellStyle name="Обычный 2 8 32" xfId="2213"/>
    <cellStyle name="Обычный 2 8 33" xfId="2259"/>
    <cellStyle name="Обычный 2 8 34" xfId="2305"/>
    <cellStyle name="Обычный 2 8 35" xfId="2351"/>
    <cellStyle name="Обычный 2 8 36" xfId="2397"/>
    <cellStyle name="Обычный 2 8 37" xfId="2443"/>
    <cellStyle name="Обычный 2 8 38" xfId="2489"/>
    <cellStyle name="Обычный 2 8 39" xfId="2535"/>
    <cellStyle name="Обычный 2 8 4" xfId="662"/>
    <cellStyle name="Обычный 2 8 40" xfId="2581"/>
    <cellStyle name="Обычный 2 8 41" xfId="2627"/>
    <cellStyle name="Обычный 2 8 42" xfId="2673"/>
    <cellStyle name="Обычный 2 8 43" xfId="2719"/>
    <cellStyle name="Обычный 2 8 44" xfId="2765"/>
    <cellStyle name="Обычный 2 8 45" xfId="2811"/>
    <cellStyle name="Обычный 2 8 46" xfId="2857"/>
    <cellStyle name="Обычный 2 8 47" xfId="2903"/>
    <cellStyle name="Обычный 2 8 48" xfId="2949"/>
    <cellStyle name="Обычный 2 8 49" xfId="2995"/>
    <cellStyle name="Обычный 2 8 5" xfId="971"/>
    <cellStyle name="Обычный 2 8 50" xfId="3041"/>
    <cellStyle name="Обычный 2 8 51" xfId="3087"/>
    <cellStyle name="Обычный 2 8 52" xfId="3133"/>
    <cellStyle name="Обычный 2 8 53" xfId="3179"/>
    <cellStyle name="Обычный 2 8 54" xfId="3225"/>
    <cellStyle name="Обычный 2 8 55" xfId="3272"/>
    <cellStyle name="Обычный 2 8 56" xfId="3318"/>
    <cellStyle name="Обычный 2 8 57" xfId="3364"/>
    <cellStyle name="Обычный 2 8 58" xfId="3410"/>
    <cellStyle name="Обычный 2 8 59" xfId="3456"/>
    <cellStyle name="Обычный 2 8 6" xfId="1017"/>
    <cellStyle name="Обычный 2 8 60" xfId="3502"/>
    <cellStyle name="Обычный 2 8 61" xfId="3548"/>
    <cellStyle name="Обычный 2 8 62" xfId="3594"/>
    <cellStyle name="Обычный 2 8 63" xfId="3640"/>
    <cellStyle name="Обычный 2 8 64" xfId="3686"/>
    <cellStyle name="Обычный 2 8 65" xfId="3732"/>
    <cellStyle name="Обычный 2 8 66" xfId="3778"/>
    <cellStyle name="Обычный 2 8 67" xfId="3824"/>
    <cellStyle name="Обычный 2 8 68" xfId="3870"/>
    <cellStyle name="Обычный 2 8 69" xfId="3916"/>
    <cellStyle name="Обычный 2 8 7" xfId="1063"/>
    <cellStyle name="Обычный 2 8 70" xfId="3962"/>
    <cellStyle name="Обычный 2 8 71" xfId="4008"/>
    <cellStyle name="Обычный 2 8 72" xfId="4054"/>
    <cellStyle name="Обычный 2 8 73" xfId="4100"/>
    <cellStyle name="Обычный 2 8 74" xfId="4146"/>
    <cellStyle name="Обычный 2 8 75" xfId="4192"/>
    <cellStyle name="Обычный 2 8 76" xfId="4238"/>
    <cellStyle name="Обычный 2 8 77" xfId="4284"/>
    <cellStyle name="Обычный 2 8 78" xfId="4330"/>
    <cellStyle name="Обычный 2 8 79" xfId="4376"/>
    <cellStyle name="Обычный 2 8 8" xfId="1110"/>
    <cellStyle name="Обычный 2 8 80" xfId="4422"/>
    <cellStyle name="Обычный 2 8 81" xfId="4468"/>
    <cellStyle name="Обычный 2 8 82" xfId="4514"/>
    <cellStyle name="Обычный 2 8 83" xfId="4560"/>
    <cellStyle name="Обычный 2 8 84" xfId="4606"/>
    <cellStyle name="Обычный 2 8 85" xfId="4652"/>
    <cellStyle name="Обычный 2 8 86" xfId="4698"/>
    <cellStyle name="Обычный 2 8 87" xfId="4744"/>
    <cellStyle name="Обычный 2 8 88" xfId="4790"/>
    <cellStyle name="Обычный 2 8 89" xfId="4836"/>
    <cellStyle name="Обычный 2 8 9" xfId="1154"/>
    <cellStyle name="Обычный 2 8 90" xfId="4882"/>
    <cellStyle name="Обычный 2 8 91" xfId="4928"/>
    <cellStyle name="Обычный 2 8 92" xfId="4974"/>
    <cellStyle name="Обычный 2 8 93" xfId="5020"/>
    <cellStyle name="Обычный 2 8 94" xfId="5066"/>
    <cellStyle name="Обычный 2 8 95" xfId="5112"/>
    <cellStyle name="Обычный 2 8 96" xfId="5158"/>
    <cellStyle name="Обычный 2 8 97" xfId="5204"/>
    <cellStyle name="Обычный 2 8 98" xfId="5250"/>
    <cellStyle name="Обычный 2 8 99" xfId="5296"/>
    <cellStyle name="Обычный 2 80" xfId="549"/>
    <cellStyle name="Обычный 2 81" xfId="550"/>
    <cellStyle name="Обычный 2 82" xfId="551"/>
    <cellStyle name="Обычный 2 83" xfId="552"/>
    <cellStyle name="Обычный 2 84" xfId="553"/>
    <cellStyle name="Обычный 2 85" xfId="554"/>
    <cellStyle name="Обычный 2 86" xfId="555"/>
    <cellStyle name="Обычный 2 87" xfId="556"/>
    <cellStyle name="Обычный 2 88" xfId="557"/>
    <cellStyle name="Обычный 2 89" xfId="558"/>
    <cellStyle name="Обычный 2 9" xfId="205"/>
    <cellStyle name="Обычный 2 9 10" xfId="1212"/>
    <cellStyle name="Обычный 2 9 100" xfId="5353"/>
    <cellStyle name="Обычный 2 9 101" xfId="5399"/>
    <cellStyle name="Обычный 2 9 102" xfId="5445"/>
    <cellStyle name="Обычный 2 9 103" xfId="5491"/>
    <cellStyle name="Обычный 2 9 104" xfId="5537"/>
    <cellStyle name="Обычный 2 9 105" xfId="5583"/>
    <cellStyle name="Обычный 2 9 106" xfId="5629"/>
    <cellStyle name="Обычный 2 9 107" xfId="5675"/>
    <cellStyle name="Обычный 2 9 108" xfId="5721"/>
    <cellStyle name="Обычный 2 9 109" xfId="5767"/>
    <cellStyle name="Обычный 2 9 11" xfId="1258"/>
    <cellStyle name="Обычный 2 9 110" xfId="5813"/>
    <cellStyle name="Обычный 2 9 111" xfId="5859"/>
    <cellStyle name="Обычный 2 9 112" xfId="5905"/>
    <cellStyle name="Обычный 2 9 113" xfId="5951"/>
    <cellStyle name="Обычный 2 9 114" xfId="5997"/>
    <cellStyle name="Обычный 2 9 115" xfId="6043"/>
    <cellStyle name="Обычный 2 9 116" xfId="6089"/>
    <cellStyle name="Обычный 2 9 117" xfId="6135"/>
    <cellStyle name="Обычный 2 9 118" xfId="6181"/>
    <cellStyle name="Обычный 2 9 119" xfId="6227"/>
    <cellStyle name="Обычный 2 9 12" xfId="1304"/>
    <cellStyle name="Обычный 2 9 120" xfId="6273"/>
    <cellStyle name="Обычный 2 9 121" xfId="6319"/>
    <cellStyle name="Обычный 2 9 122" xfId="6365"/>
    <cellStyle name="Обычный 2 9 123" xfId="6411"/>
    <cellStyle name="Обычный 2 9 124" xfId="6457"/>
    <cellStyle name="Обычный 2 9 125" xfId="6503"/>
    <cellStyle name="Обычный 2 9 126" xfId="6549"/>
    <cellStyle name="Обычный 2 9 127" xfId="6595"/>
    <cellStyle name="Обычный 2 9 128" xfId="6641"/>
    <cellStyle name="Обычный 2 9 129" xfId="6687"/>
    <cellStyle name="Обычный 2 9 13" xfId="1350"/>
    <cellStyle name="Обычный 2 9 130" xfId="6733"/>
    <cellStyle name="Обычный 2 9 131" xfId="6779"/>
    <cellStyle name="Обычный 2 9 132" xfId="6823"/>
    <cellStyle name="Обычный 2 9 133" xfId="6869"/>
    <cellStyle name="Обычный 2 9 134" xfId="6913"/>
    <cellStyle name="Обычный 2 9 135" xfId="6959"/>
    <cellStyle name="Обычный 2 9 136" xfId="7005"/>
    <cellStyle name="Обычный 2 9 137" xfId="7051"/>
    <cellStyle name="Обычный 2 9 138" xfId="7097"/>
    <cellStyle name="Обычный 2 9 139" xfId="7143"/>
    <cellStyle name="Обычный 2 9 14" xfId="1396"/>
    <cellStyle name="Обычный 2 9 140" xfId="7189"/>
    <cellStyle name="Обычный 2 9 141" xfId="7235"/>
    <cellStyle name="Обычный 2 9 142" xfId="7281"/>
    <cellStyle name="Обычный 2 9 143" xfId="7327"/>
    <cellStyle name="Обычный 2 9 144" xfId="7373"/>
    <cellStyle name="Обычный 2 9 145" xfId="7419"/>
    <cellStyle name="Обычный 2 9 146" xfId="7465"/>
    <cellStyle name="Обычный 2 9 147" xfId="7511"/>
    <cellStyle name="Обычный 2 9 148" xfId="7557"/>
    <cellStyle name="Обычный 2 9 149" xfId="7603"/>
    <cellStyle name="Обычный 2 9 15" xfId="1442"/>
    <cellStyle name="Обычный 2 9 150" xfId="7649"/>
    <cellStyle name="Обычный 2 9 151" xfId="7695"/>
    <cellStyle name="Обычный 2 9 152" xfId="7741"/>
    <cellStyle name="Обычный 2 9 153" xfId="7787"/>
    <cellStyle name="Обычный 2 9 154" xfId="7837"/>
    <cellStyle name="Обычный 2 9 155" xfId="7875"/>
    <cellStyle name="Обычный 2 9 156" xfId="7925"/>
    <cellStyle name="Обычный 2 9 157" xfId="7971"/>
    <cellStyle name="Обычный 2 9 158" xfId="8017"/>
    <cellStyle name="Обычный 2 9 159" xfId="8063"/>
    <cellStyle name="Обычный 2 9 16" xfId="1488"/>
    <cellStyle name="Обычный 2 9 160" xfId="8109"/>
    <cellStyle name="Обычный 2 9 161" xfId="8155"/>
    <cellStyle name="Обычный 2 9 162" xfId="8201"/>
    <cellStyle name="Обычный 2 9 163" xfId="8247"/>
    <cellStyle name="Обычный 2 9 164" xfId="8293"/>
    <cellStyle name="Обычный 2 9 165" xfId="8339"/>
    <cellStyle name="Обычный 2 9 166" xfId="8385"/>
    <cellStyle name="Обычный 2 9 167" xfId="8431"/>
    <cellStyle name="Обычный 2 9 168" xfId="8477"/>
    <cellStyle name="Обычный 2 9 169" xfId="8523"/>
    <cellStyle name="Обычный 2 9 17" xfId="1534"/>
    <cellStyle name="Обычный 2 9 170" xfId="8569"/>
    <cellStyle name="Обычный 2 9 171" xfId="8615"/>
    <cellStyle name="Обычный 2 9 172" xfId="8661"/>
    <cellStyle name="Обычный 2 9 173" xfId="8707"/>
    <cellStyle name="Обычный 2 9 174" xfId="8753"/>
    <cellStyle name="Обычный 2 9 175" xfId="8799"/>
    <cellStyle name="Обычный 2 9 176" xfId="8845"/>
    <cellStyle name="Обычный 2 9 177" xfId="8891"/>
    <cellStyle name="Обычный 2 9 178" xfId="8937"/>
    <cellStyle name="Обычный 2 9 179" xfId="8983"/>
    <cellStyle name="Обычный 2 9 18" xfId="1580"/>
    <cellStyle name="Обычный 2 9 180" xfId="9029"/>
    <cellStyle name="Обычный 2 9 181" xfId="9075"/>
    <cellStyle name="Обычный 2 9 182" xfId="9121"/>
    <cellStyle name="Обычный 2 9 183" xfId="9167"/>
    <cellStyle name="Обычный 2 9 184" xfId="9213"/>
    <cellStyle name="Обычный 2 9 185" xfId="9259"/>
    <cellStyle name="Обычный 2 9 186" xfId="9305"/>
    <cellStyle name="Обычный 2 9 187" xfId="9351"/>
    <cellStyle name="Обычный 2 9 188" xfId="9397"/>
    <cellStyle name="Обычный 2 9 189" xfId="9443"/>
    <cellStyle name="Обычный 2 9 19" xfId="1626"/>
    <cellStyle name="Обычный 2 9 190" xfId="9489"/>
    <cellStyle name="Обычный 2 9 191" xfId="9535"/>
    <cellStyle name="Обычный 2 9 192" xfId="9581"/>
    <cellStyle name="Обычный 2 9 193" xfId="9627"/>
    <cellStyle name="Обычный 2 9 194" xfId="9673"/>
    <cellStyle name="Обычный 2 9 195" xfId="9719"/>
    <cellStyle name="Обычный 2 9 196" xfId="9765"/>
    <cellStyle name="Обычный 2 9 197" xfId="9811"/>
    <cellStyle name="Обычный 2 9 198" xfId="9857"/>
    <cellStyle name="Обычный 2 9 199" xfId="9903"/>
    <cellStyle name="Обычный 2 9 2" xfId="559"/>
    <cellStyle name="Обычный 2 9 20" xfId="1672"/>
    <cellStyle name="Обычный 2 9 200" xfId="9949"/>
    <cellStyle name="Обычный 2 9 201" xfId="9995"/>
    <cellStyle name="Обычный 2 9 202" xfId="10041"/>
    <cellStyle name="Обычный 2 9 203" xfId="10087"/>
    <cellStyle name="Обычный 2 9 204" xfId="10133"/>
    <cellStyle name="Обычный 2 9 205" xfId="10179"/>
    <cellStyle name="Обычный 2 9 206" xfId="10225"/>
    <cellStyle name="Обычный 2 9 207" xfId="10271"/>
    <cellStyle name="Обычный 2 9 208" xfId="10317"/>
    <cellStyle name="Обычный 2 9 209" xfId="10363"/>
    <cellStyle name="Обычный 2 9 21" xfId="1718"/>
    <cellStyle name="Обычный 2 9 210" xfId="10409"/>
    <cellStyle name="Обычный 2 9 211" xfId="10455"/>
    <cellStyle name="Обычный 2 9 212" xfId="10501"/>
    <cellStyle name="Обычный 2 9 213" xfId="10547"/>
    <cellStyle name="Обычный 2 9 214" xfId="10593"/>
    <cellStyle name="Обычный 2 9 215" xfId="10639"/>
    <cellStyle name="Обычный 2 9 216" xfId="10685"/>
    <cellStyle name="Обычный 2 9 217" xfId="10731"/>
    <cellStyle name="Обычный 2 9 218" xfId="10777"/>
    <cellStyle name="Обычный 2 9 219" xfId="10823"/>
    <cellStyle name="Обычный 2 9 22" xfId="1764"/>
    <cellStyle name="Обычный 2 9 220" xfId="10869"/>
    <cellStyle name="Обычный 2 9 221" xfId="10915"/>
    <cellStyle name="Обычный 2 9 222" xfId="10961"/>
    <cellStyle name="Обычный 2 9 223" xfId="11007"/>
    <cellStyle name="Обычный 2 9 224" xfId="11053"/>
    <cellStyle name="Обычный 2 9 225" xfId="11097"/>
    <cellStyle name="Обычный 2 9 226" xfId="11141"/>
    <cellStyle name="Обычный 2 9 227" xfId="11185"/>
    <cellStyle name="Обычный 2 9 228" xfId="11228"/>
    <cellStyle name="Обычный 2 9 229" xfId="11271"/>
    <cellStyle name="Обычный 2 9 23" xfId="1810"/>
    <cellStyle name="Обычный 2 9 230" xfId="11314"/>
    <cellStyle name="Обычный 2 9 231" xfId="11357"/>
    <cellStyle name="Обычный 2 9 232" xfId="11400"/>
    <cellStyle name="Обычный 2 9 233" xfId="11442"/>
    <cellStyle name="Обычный 2 9 234" xfId="11484"/>
    <cellStyle name="Обычный 2 9 235" xfId="11525"/>
    <cellStyle name="Обычный 2 9 236" xfId="11566"/>
    <cellStyle name="Обычный 2 9 237" xfId="11606"/>
    <cellStyle name="Обычный 2 9 238" xfId="11645"/>
    <cellStyle name="Обычный 2 9 239" xfId="11684"/>
    <cellStyle name="Обычный 2 9 24" xfId="1856"/>
    <cellStyle name="Обычный 2 9 240" xfId="11723"/>
    <cellStyle name="Обычный 2 9 241" xfId="11761"/>
    <cellStyle name="Обычный 2 9 242" xfId="11798"/>
    <cellStyle name="Обычный 2 9 243" xfId="11834"/>
    <cellStyle name="Обычный 2 9 244" xfId="11869"/>
    <cellStyle name="Обычный 2 9 245" xfId="11886"/>
    <cellStyle name="Обычный 2 9 246" xfId="11894"/>
    <cellStyle name="Обычный 2 9 247" xfId="11898"/>
    <cellStyle name="Обычный 2 9 25" xfId="1902"/>
    <cellStyle name="Обычный 2 9 26" xfId="1948"/>
    <cellStyle name="Обычный 2 9 27" xfId="1994"/>
    <cellStyle name="Обычный 2 9 28" xfId="2040"/>
    <cellStyle name="Обычный 2 9 29" xfId="2086"/>
    <cellStyle name="Обычный 2 9 3" xfId="937"/>
    <cellStyle name="Обычный 2 9 30" xfId="2132"/>
    <cellStyle name="Обычный 2 9 31" xfId="2178"/>
    <cellStyle name="Обычный 2 9 32" xfId="2224"/>
    <cellStyle name="Обычный 2 9 33" xfId="2270"/>
    <cellStyle name="Обычный 2 9 34" xfId="2316"/>
    <cellStyle name="Обычный 2 9 35" xfId="2362"/>
    <cellStyle name="Обычный 2 9 36" xfId="2408"/>
    <cellStyle name="Обычный 2 9 37" xfId="2454"/>
    <cellStyle name="Обычный 2 9 38" xfId="2500"/>
    <cellStyle name="Обычный 2 9 39" xfId="2546"/>
    <cellStyle name="Обычный 2 9 4" xfId="651"/>
    <cellStyle name="Обычный 2 9 40" xfId="2592"/>
    <cellStyle name="Обычный 2 9 41" xfId="2638"/>
    <cellStyle name="Обычный 2 9 42" xfId="2684"/>
    <cellStyle name="Обычный 2 9 43" xfId="2730"/>
    <cellStyle name="Обычный 2 9 44" xfId="2776"/>
    <cellStyle name="Обычный 2 9 45" xfId="2822"/>
    <cellStyle name="Обычный 2 9 46" xfId="2868"/>
    <cellStyle name="Обычный 2 9 47" xfId="2914"/>
    <cellStyle name="Обычный 2 9 48" xfId="2960"/>
    <cellStyle name="Обычный 2 9 49" xfId="3006"/>
    <cellStyle name="Обычный 2 9 5" xfId="982"/>
    <cellStyle name="Обычный 2 9 50" xfId="3052"/>
    <cellStyle name="Обычный 2 9 51" xfId="3098"/>
    <cellStyle name="Обычный 2 9 52" xfId="3144"/>
    <cellStyle name="Обычный 2 9 53" xfId="3190"/>
    <cellStyle name="Обычный 2 9 54" xfId="3236"/>
    <cellStyle name="Обычный 2 9 55" xfId="3283"/>
    <cellStyle name="Обычный 2 9 56" xfId="3329"/>
    <cellStyle name="Обычный 2 9 57" xfId="3375"/>
    <cellStyle name="Обычный 2 9 58" xfId="3421"/>
    <cellStyle name="Обычный 2 9 59" xfId="3467"/>
    <cellStyle name="Обычный 2 9 6" xfId="1028"/>
    <cellStyle name="Обычный 2 9 60" xfId="3513"/>
    <cellStyle name="Обычный 2 9 61" xfId="3559"/>
    <cellStyle name="Обычный 2 9 62" xfId="3605"/>
    <cellStyle name="Обычный 2 9 63" xfId="3651"/>
    <cellStyle name="Обычный 2 9 64" xfId="3697"/>
    <cellStyle name="Обычный 2 9 65" xfId="3743"/>
    <cellStyle name="Обычный 2 9 66" xfId="3789"/>
    <cellStyle name="Обычный 2 9 67" xfId="3835"/>
    <cellStyle name="Обычный 2 9 68" xfId="3881"/>
    <cellStyle name="Обычный 2 9 69" xfId="3927"/>
    <cellStyle name="Обычный 2 9 7" xfId="1074"/>
    <cellStyle name="Обычный 2 9 70" xfId="3973"/>
    <cellStyle name="Обычный 2 9 71" xfId="4019"/>
    <cellStyle name="Обычный 2 9 72" xfId="4065"/>
    <cellStyle name="Обычный 2 9 73" xfId="4111"/>
    <cellStyle name="Обычный 2 9 74" xfId="4157"/>
    <cellStyle name="Обычный 2 9 75" xfId="4203"/>
    <cellStyle name="Обычный 2 9 76" xfId="4249"/>
    <cellStyle name="Обычный 2 9 77" xfId="4295"/>
    <cellStyle name="Обычный 2 9 78" xfId="4341"/>
    <cellStyle name="Обычный 2 9 79" xfId="4387"/>
    <cellStyle name="Обычный 2 9 8" xfId="1121"/>
    <cellStyle name="Обычный 2 9 80" xfId="4433"/>
    <cellStyle name="Обычный 2 9 81" xfId="4479"/>
    <cellStyle name="Обычный 2 9 82" xfId="4525"/>
    <cellStyle name="Обычный 2 9 83" xfId="4571"/>
    <cellStyle name="Обычный 2 9 84" xfId="4617"/>
    <cellStyle name="Обычный 2 9 85" xfId="4663"/>
    <cellStyle name="Обычный 2 9 86" xfId="4709"/>
    <cellStyle name="Обычный 2 9 87" xfId="4755"/>
    <cellStyle name="Обычный 2 9 88" xfId="4801"/>
    <cellStyle name="Обычный 2 9 89" xfId="4847"/>
    <cellStyle name="Обычный 2 9 9" xfId="1165"/>
    <cellStyle name="Обычный 2 9 90" xfId="4893"/>
    <cellStyle name="Обычный 2 9 91" xfId="4939"/>
    <cellStyle name="Обычный 2 9 92" xfId="4985"/>
    <cellStyle name="Обычный 2 9 93" xfId="5031"/>
    <cellStyle name="Обычный 2 9 94" xfId="5077"/>
    <cellStyle name="Обычный 2 9 95" xfId="5123"/>
    <cellStyle name="Обычный 2 9 96" xfId="5169"/>
    <cellStyle name="Обычный 2 9 97" xfId="5215"/>
    <cellStyle name="Обычный 2 9 98" xfId="5261"/>
    <cellStyle name="Обычный 2 9 99" xfId="5307"/>
    <cellStyle name="Обычный 2 90" xfId="560"/>
    <cellStyle name="Обычный 2 91" xfId="561"/>
    <cellStyle name="Обычный 2 92" xfId="562"/>
    <cellStyle name="Обычный 2 93" xfId="563"/>
    <cellStyle name="Обычный 2 94" xfId="564"/>
    <cellStyle name="Обычный 2 95" xfId="565"/>
    <cellStyle name="Обычный 2 96" xfId="566"/>
    <cellStyle name="Обычный 2 97" xfId="567"/>
    <cellStyle name="Обычный 2 98" xfId="568"/>
    <cellStyle name="Обычный 2 99" xfId="569"/>
    <cellStyle name="Обычный 20" xfId="163"/>
    <cellStyle name="Обычный 21" xfId="18"/>
    <cellStyle name="Обычный 22" xfId="19"/>
    <cellStyle name="Обычный 23" xfId="20"/>
    <cellStyle name="Обычный 24" xfId="21"/>
    <cellStyle name="Обычный 25" xfId="22"/>
    <cellStyle name="Обычный 26" xfId="23"/>
    <cellStyle name="Обычный 27" xfId="24"/>
    <cellStyle name="Обычный 28" xfId="25"/>
    <cellStyle name="Обычный 29" xfId="26"/>
    <cellStyle name="Обычный 3" xfId="3"/>
    <cellStyle name="Обычный 3 10" xfId="570"/>
    <cellStyle name="Обычный 3 11" xfId="571"/>
    <cellStyle name="Обычный 3 2" xfId="572"/>
    <cellStyle name="Обычный 3 3" xfId="573"/>
    <cellStyle name="Обычный 3 4" xfId="574"/>
    <cellStyle name="Обычный 3 5" xfId="575"/>
    <cellStyle name="Обычный 3 6" xfId="576"/>
    <cellStyle name="Обычный 3 7" xfId="577"/>
    <cellStyle name="Обычный 3 8" xfId="578"/>
    <cellStyle name="Обычный 3 9" xfId="579"/>
    <cellStyle name="Обычный 30" xfId="27"/>
    <cellStyle name="Обычный 31" xfId="28"/>
    <cellStyle name="Обычный 32" xfId="29"/>
    <cellStyle name="Обычный 33" xfId="30"/>
    <cellStyle name="Обычный 34" xfId="31"/>
    <cellStyle name="Обычный 35" xfId="32"/>
    <cellStyle name="Обычный 36" xfId="33"/>
    <cellStyle name="Обычный 37" xfId="34"/>
    <cellStyle name="Обычный 38" xfId="35"/>
    <cellStyle name="Обычный 39" xfId="36"/>
    <cellStyle name="Обычный 4" xfId="4"/>
    <cellStyle name="Обычный 4 10" xfId="580"/>
    <cellStyle name="Обычный 4 11" xfId="581"/>
    <cellStyle name="Обычный 4 2" xfId="582"/>
    <cellStyle name="Обычный 4 3" xfId="583"/>
    <cellStyle name="Обычный 4 4" xfId="584"/>
    <cellStyle name="Обычный 4 5" xfId="585"/>
    <cellStyle name="Обычный 4 6" xfId="586"/>
    <cellStyle name="Обычный 4 7" xfId="587"/>
    <cellStyle name="Обычный 4 8" xfId="588"/>
    <cellStyle name="Обычный 4 9" xfId="589"/>
    <cellStyle name="Обычный 40" xfId="37"/>
    <cellStyle name="Обычный 41" xfId="38"/>
    <cellStyle name="Обычный 42" xfId="39"/>
    <cellStyle name="Обычный 43" xfId="40"/>
    <cellStyle name="Обычный 44" xfId="41"/>
    <cellStyle name="Обычный 45" xfId="42"/>
    <cellStyle name="Обычный 46" xfId="43"/>
    <cellStyle name="Обычный 47" xfId="44"/>
    <cellStyle name="Обычный 48" xfId="45"/>
    <cellStyle name="Обычный 49" xfId="46"/>
    <cellStyle name="Обычный 5" xfId="5"/>
    <cellStyle name="Обычный 5 10" xfId="590"/>
    <cellStyle name="Обычный 5 11" xfId="591"/>
    <cellStyle name="Обычный 5 2" xfId="592"/>
    <cellStyle name="Обычный 5 3" xfId="593"/>
    <cellStyle name="Обычный 5 4" xfId="594"/>
    <cellStyle name="Обычный 5 5" xfId="595"/>
    <cellStyle name="Обычный 5 6" xfId="596"/>
    <cellStyle name="Обычный 5 7" xfId="597"/>
    <cellStyle name="Обычный 5 8" xfId="598"/>
    <cellStyle name="Обычный 5 9" xfId="599"/>
    <cellStyle name="Обычный 50" xfId="47"/>
    <cellStyle name="Обычный 51" xfId="48"/>
    <cellStyle name="Обычный 52" xfId="49"/>
    <cellStyle name="Обычный 53" xfId="50"/>
    <cellStyle name="Обычный 54" xfId="51"/>
    <cellStyle name="Обычный 55" xfId="52"/>
    <cellStyle name="Обычный 56" xfId="53"/>
    <cellStyle name="Обычный 57" xfId="54"/>
    <cellStyle name="Обычный 58" xfId="55"/>
    <cellStyle name="Обычный 59" xfId="56"/>
    <cellStyle name="Обычный 6" xfId="159"/>
    <cellStyle name="Обычный 6 10" xfId="600"/>
    <cellStyle name="Обычный 6 11" xfId="601"/>
    <cellStyle name="Обычный 6 2" xfId="602"/>
    <cellStyle name="Обычный 6 3" xfId="603"/>
    <cellStyle name="Обычный 6 4" xfId="604"/>
    <cellStyle name="Обычный 6 5" xfId="605"/>
    <cellStyle name="Обычный 6 6" xfId="606"/>
    <cellStyle name="Обычный 6 7" xfId="607"/>
    <cellStyle name="Обычный 6 8" xfId="608"/>
    <cellStyle name="Обычный 6 9" xfId="609"/>
    <cellStyle name="Обычный 60" xfId="57"/>
    <cellStyle name="Обычный 61" xfId="58"/>
    <cellStyle name="Обычный 62" xfId="59"/>
    <cellStyle name="Обычный 63" xfId="60"/>
    <cellStyle name="Обычный 64" xfId="61"/>
    <cellStyle name="Обычный 65" xfId="62"/>
    <cellStyle name="Обычный 66" xfId="63"/>
    <cellStyle name="Обычный 67" xfId="64"/>
    <cellStyle name="Обычный 68" xfId="65"/>
    <cellStyle name="Обычный 69" xfId="66"/>
    <cellStyle name="Обычный 7" xfId="6"/>
    <cellStyle name="Обычный 7 10" xfId="610"/>
    <cellStyle name="Обычный 7 11" xfId="611"/>
    <cellStyle name="Обычный 7 2" xfId="612"/>
    <cellStyle name="Обычный 7 3" xfId="613"/>
    <cellStyle name="Обычный 7 4" xfId="614"/>
    <cellStyle name="Обычный 7 5" xfId="615"/>
    <cellStyle name="Обычный 7 6" xfId="616"/>
    <cellStyle name="Обычный 7 7" xfId="617"/>
    <cellStyle name="Обычный 7 8" xfId="618"/>
    <cellStyle name="Обычный 7 9" xfId="619"/>
    <cellStyle name="Обычный 70" xfId="67"/>
    <cellStyle name="Обычный 71" xfId="68"/>
    <cellStyle name="Обычный 72" xfId="69"/>
    <cellStyle name="Обычный 73" xfId="70"/>
    <cellStyle name="Обычный 74" xfId="71"/>
    <cellStyle name="Обычный 75" xfId="72"/>
    <cellStyle name="Обычный 76" xfId="73"/>
    <cellStyle name="Обычный 77" xfId="74"/>
    <cellStyle name="Обычный 78" xfId="75"/>
    <cellStyle name="Обычный 79" xfId="76"/>
    <cellStyle name="Обычный 8" xfId="7"/>
    <cellStyle name="Обычный 80" xfId="77"/>
    <cellStyle name="Обычный 81" xfId="78"/>
    <cellStyle name="Обычный 82" xfId="79"/>
    <cellStyle name="Обычный 83" xfId="80"/>
    <cellStyle name="Обычный 84" xfId="81"/>
    <cellStyle name="Обычный 85" xfId="82"/>
    <cellStyle name="Обычный 86" xfId="83"/>
    <cellStyle name="Обычный 87" xfId="84"/>
    <cellStyle name="Обычный 88" xfId="85"/>
    <cellStyle name="Обычный 89" xfId="169"/>
    <cellStyle name="Обычный 9" xfId="8"/>
    <cellStyle name="Обычный 90" xfId="86"/>
    <cellStyle name="Обычный 90 2" xfId="620"/>
    <cellStyle name="Обычный 91" xfId="87"/>
    <cellStyle name="Обычный 91 2" xfId="621"/>
    <cellStyle name="Обычный 92" xfId="88"/>
    <cellStyle name="Обычный 92 2" xfId="622"/>
    <cellStyle name="Обычный 93" xfId="89"/>
    <cellStyle name="Обычный 93 2" xfId="623"/>
    <cellStyle name="Обычный 94" xfId="90"/>
    <cellStyle name="Обычный 94 2" xfId="624"/>
    <cellStyle name="Обычный 95" xfId="91"/>
    <cellStyle name="Обычный 95 2" xfId="625"/>
    <cellStyle name="Обычный 96" xfId="92"/>
    <cellStyle name="Обычный 97" xfId="93"/>
    <cellStyle name="Обычный 97 2" xfId="626"/>
    <cellStyle name="Обычный 98" xfId="94"/>
    <cellStyle name="Обычный 98 2" xfId="627"/>
    <cellStyle name="Обычный 99" xfId="95"/>
    <cellStyle name="Обычный 99 2" xfId="628"/>
    <cellStyle name="Обычный_Новые отчеты.xls ноябрь 10" xfId="236"/>
    <cellStyle name="Обычный_Новые отчеты.xls ноябрь 11" xfId="237"/>
    <cellStyle name="Обычный_Новые отчеты.xls ноябрь 12" xfId="238"/>
    <cellStyle name="Обычный_Новые отчеты.xls ноябрь 13" xfId="239"/>
    <cellStyle name="Обычный_Новые отчеты.xls ноябрь 17" xfId="240"/>
    <cellStyle name="Обычный_Новые отчеты.xls ноябрь 2" xfId="241"/>
    <cellStyle name="Обычный_Новые отчеты.xls ноябрь 28" xfId="247"/>
    <cellStyle name="Обычный_Новые отчеты.xls ноябрь 29" xfId="235"/>
    <cellStyle name="Обычный_Новые отчеты.xls ноябрь 3" xfId="242"/>
    <cellStyle name="Обычный_Новые отчеты.xls ноябрь 4" xfId="243"/>
    <cellStyle name="Обычный_Новые отчеты.xls ноябрь 5" xfId="244"/>
    <cellStyle name="Обычный_Новые отчеты.xls ноябрь 8" xfId="245"/>
    <cellStyle name="Обычный_Новые отчеты.xls ноябрь 9" xfId="24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81"/>
  <sheetViews>
    <sheetView topLeftCell="B58" workbookViewId="0">
      <selection activeCell="B58" sqref="B58:E82"/>
    </sheetView>
  </sheetViews>
  <sheetFormatPr defaultRowHeight="14.4"/>
  <cols>
    <col min="2" max="2" width="30" style="34" customWidth="1"/>
    <col min="3" max="3" width="16.77734375" style="34" customWidth="1"/>
    <col min="4" max="4" width="15.109375" style="34" customWidth="1"/>
    <col min="5" max="5" width="14.33203125" style="34" customWidth="1"/>
    <col min="6" max="8" width="8.88671875" style="12"/>
  </cols>
  <sheetData>
    <row r="2" spans="2:8">
      <c r="C2" s="34" t="s">
        <v>0</v>
      </c>
    </row>
    <row r="3" spans="2:8">
      <c r="C3" s="34" t="s">
        <v>1</v>
      </c>
    </row>
    <row r="4" spans="2:8">
      <c r="B4" s="34" t="s">
        <v>2</v>
      </c>
    </row>
    <row r="5" spans="2:8">
      <c r="C5" s="34" t="s">
        <v>50</v>
      </c>
    </row>
    <row r="6" spans="2:8">
      <c r="B6" s="34" t="s">
        <v>3</v>
      </c>
      <c r="C6" s="34" t="s">
        <v>45</v>
      </c>
      <c r="D6" s="34" t="s">
        <v>32</v>
      </c>
    </row>
    <row r="9" spans="2:8" ht="32.4" customHeight="1">
      <c r="B9" s="34" t="s">
        <v>4</v>
      </c>
      <c r="C9" s="39" t="s">
        <v>5</v>
      </c>
      <c r="D9" s="39" t="s">
        <v>6</v>
      </c>
      <c r="E9" s="39" t="s">
        <v>7</v>
      </c>
    </row>
    <row r="10" spans="2:8">
      <c r="B10" s="34" t="s">
        <v>8</v>
      </c>
      <c r="C10" s="47">
        <v>7060.26</v>
      </c>
      <c r="D10" s="47">
        <v>10186.15</v>
      </c>
      <c r="E10" s="34">
        <f>D22</f>
        <v>2830.82</v>
      </c>
    </row>
    <row r="11" spans="2:8">
      <c r="B11" s="108" t="s">
        <v>9</v>
      </c>
      <c r="C11" s="108"/>
      <c r="D11" s="108"/>
      <c r="E11" s="34">
        <f>C10-E10</f>
        <v>4229.4400000000005</v>
      </c>
    </row>
    <row r="12" spans="2:8">
      <c r="B12" s="108"/>
      <c r="C12" s="108"/>
      <c r="D12" s="108"/>
    </row>
    <row r="13" spans="2:8">
      <c r="B13" s="108" t="s">
        <v>10</v>
      </c>
      <c r="C13" s="108"/>
      <c r="D13" s="34" t="s">
        <v>11</v>
      </c>
    </row>
    <row r="14" spans="2:8">
      <c r="B14" s="108"/>
      <c r="C14" s="108"/>
    </row>
    <row r="15" spans="2:8">
      <c r="B15" s="40" t="s">
        <v>53</v>
      </c>
      <c r="D15" s="43">
        <v>2830.82</v>
      </c>
    </row>
    <row r="16" spans="2:8" s="13" customFormat="1">
      <c r="B16" s="40"/>
      <c r="C16" s="34"/>
      <c r="D16" s="41"/>
      <c r="E16" s="34"/>
      <c r="F16" s="12"/>
      <c r="G16" s="12"/>
      <c r="H16" s="12"/>
    </row>
    <row r="17" spans="2:8" s="13" customFormat="1">
      <c r="B17" s="40"/>
      <c r="C17" s="34"/>
      <c r="D17" s="41"/>
      <c r="E17" s="34"/>
      <c r="F17" s="12"/>
      <c r="G17" s="12"/>
      <c r="H17" s="12"/>
    </row>
    <row r="18" spans="2:8" s="13" customFormat="1">
      <c r="B18" s="40"/>
      <c r="C18" s="34"/>
      <c r="D18" s="41"/>
      <c r="E18" s="34"/>
      <c r="F18" s="12"/>
      <c r="G18" s="12"/>
      <c r="H18" s="12"/>
    </row>
    <row r="19" spans="2:8" s="13" customFormat="1">
      <c r="B19" s="40"/>
      <c r="C19" s="34"/>
      <c r="D19" s="41"/>
      <c r="E19" s="34"/>
      <c r="F19" s="12"/>
      <c r="G19" s="12"/>
      <c r="H19" s="12"/>
    </row>
    <row r="21" spans="2:8">
      <c r="B21" s="108"/>
      <c r="C21" s="108"/>
    </row>
    <row r="22" spans="2:8">
      <c r="B22" s="108" t="s">
        <v>12</v>
      </c>
      <c r="C22" s="108"/>
      <c r="D22" s="34">
        <f>SUM(D14:D21)</f>
        <v>2830.82</v>
      </c>
    </row>
    <row r="23" spans="2:8" s="13" customFormat="1">
      <c r="B23" s="34"/>
      <c r="C23" s="34"/>
      <c r="D23" s="34"/>
      <c r="E23" s="34"/>
      <c r="F23" s="12"/>
      <c r="G23" s="12"/>
      <c r="H23" s="12"/>
    </row>
    <row r="25" spans="2:8">
      <c r="B25" s="34" t="s">
        <v>13</v>
      </c>
    </row>
    <row r="26" spans="2:8">
      <c r="B26" s="34" t="s">
        <v>14</v>
      </c>
      <c r="C26" s="34" t="s">
        <v>48</v>
      </c>
    </row>
    <row r="30" spans="2:8">
      <c r="C30" s="34" t="s">
        <v>0</v>
      </c>
    </row>
    <row r="31" spans="2:8">
      <c r="C31" s="34" t="s">
        <v>1</v>
      </c>
    </row>
    <row r="32" spans="2:8">
      <c r="B32" s="34" t="s">
        <v>2</v>
      </c>
    </row>
    <row r="33" spans="2:8">
      <c r="C33" s="34" t="s">
        <v>50</v>
      </c>
    </row>
    <row r="34" spans="2:8">
      <c r="B34" s="34" t="s">
        <v>3</v>
      </c>
      <c r="C34" s="34" t="s">
        <v>15</v>
      </c>
    </row>
    <row r="37" spans="2:8" ht="26.4" customHeight="1">
      <c r="B37" s="34" t="s">
        <v>4</v>
      </c>
      <c r="C37" s="39" t="s">
        <v>5</v>
      </c>
      <c r="D37" s="39" t="s">
        <v>6</v>
      </c>
      <c r="E37" s="39" t="s">
        <v>7</v>
      </c>
    </row>
    <row r="38" spans="2:8">
      <c r="B38" s="34" t="s">
        <v>8</v>
      </c>
      <c r="C38" s="47">
        <v>32472.720000000001</v>
      </c>
      <c r="D38" s="47">
        <v>33971.19</v>
      </c>
      <c r="E38" s="42">
        <f>D51</f>
        <v>7651.66</v>
      </c>
    </row>
    <row r="39" spans="2:8">
      <c r="B39" s="34" t="s">
        <v>9</v>
      </c>
      <c r="E39" s="34">
        <f>C38-E38</f>
        <v>24821.06</v>
      </c>
    </row>
    <row r="41" spans="2:8">
      <c r="B41" s="34" t="s">
        <v>10</v>
      </c>
      <c r="D41" s="34" t="s">
        <v>11</v>
      </c>
    </row>
    <row r="43" spans="2:8">
      <c r="B43" s="40" t="s">
        <v>54</v>
      </c>
      <c r="D43" s="43">
        <v>4921.93</v>
      </c>
    </row>
    <row r="44" spans="2:8">
      <c r="B44" s="39" t="s">
        <v>55</v>
      </c>
      <c r="D44" s="44">
        <v>198.98</v>
      </c>
    </row>
    <row r="45" spans="2:8">
      <c r="B45" s="39" t="s">
        <v>56</v>
      </c>
      <c r="D45" s="44">
        <v>1316.67</v>
      </c>
    </row>
    <row r="46" spans="2:8" ht="28.8">
      <c r="B46" s="45" t="s">
        <v>57</v>
      </c>
      <c r="D46" s="46">
        <v>1214.08</v>
      </c>
    </row>
    <row r="47" spans="2:8" s="13" customFormat="1">
      <c r="B47" s="45"/>
      <c r="C47" s="34"/>
      <c r="D47" s="46"/>
      <c r="E47" s="34"/>
      <c r="F47" s="12"/>
      <c r="G47" s="12"/>
      <c r="H47" s="12"/>
    </row>
    <row r="48" spans="2:8" s="13" customFormat="1">
      <c r="B48" s="45"/>
      <c r="C48" s="34"/>
      <c r="D48" s="46"/>
      <c r="E48" s="34"/>
      <c r="F48" s="12"/>
      <c r="G48" s="12"/>
      <c r="H48" s="12"/>
    </row>
    <row r="49" spans="2:8" s="13" customFormat="1">
      <c r="B49" s="45"/>
      <c r="C49" s="34"/>
      <c r="D49" s="46"/>
      <c r="E49" s="34"/>
      <c r="F49" s="12"/>
      <c r="G49" s="12"/>
      <c r="H49" s="12"/>
    </row>
    <row r="51" spans="2:8">
      <c r="B51" s="34" t="s">
        <v>12</v>
      </c>
      <c r="D51" s="42">
        <f>SUM(D43:D50)</f>
        <v>7651.66</v>
      </c>
    </row>
    <row r="52" spans="2:8" s="13" customFormat="1">
      <c r="B52" s="34"/>
      <c r="C52" s="34"/>
      <c r="D52" s="42"/>
      <c r="E52" s="34"/>
      <c r="F52" s="12"/>
      <c r="G52" s="12"/>
      <c r="H52" s="12"/>
    </row>
    <row r="54" spans="2:8">
      <c r="B54" s="34" t="s">
        <v>13</v>
      </c>
    </row>
    <row r="55" spans="2:8">
      <c r="B55" s="34" t="s">
        <v>14</v>
      </c>
      <c r="C55" s="34" t="s">
        <v>48</v>
      </c>
    </row>
    <row r="58" spans="2:8">
      <c r="C58" s="34" t="s">
        <v>0</v>
      </c>
    </row>
    <row r="59" spans="2:8">
      <c r="C59" s="34" t="s">
        <v>1</v>
      </c>
    </row>
    <row r="60" spans="2:8">
      <c r="B60" s="34" t="s">
        <v>2</v>
      </c>
    </row>
    <row r="61" spans="2:8">
      <c r="C61" s="34" t="s">
        <v>50</v>
      </c>
    </row>
    <row r="62" spans="2:8">
      <c r="B62" s="34" t="s">
        <v>3</v>
      </c>
      <c r="C62" s="34" t="s">
        <v>47</v>
      </c>
      <c r="D62" s="34" t="s">
        <v>46</v>
      </c>
    </row>
    <row r="65" spans="2:8" ht="28.8">
      <c r="B65" s="34" t="s">
        <v>4</v>
      </c>
      <c r="C65" s="39" t="s">
        <v>5</v>
      </c>
      <c r="D65" s="39" t="s">
        <v>6</v>
      </c>
      <c r="E65" s="39" t="s">
        <v>7</v>
      </c>
    </row>
    <row r="66" spans="2:8">
      <c r="B66" s="34" t="s">
        <v>8</v>
      </c>
      <c r="C66" s="47">
        <v>26919.84</v>
      </c>
      <c r="D66" s="47">
        <v>26825.06</v>
      </c>
      <c r="E66" s="34">
        <f>D77</f>
        <v>0</v>
      </c>
    </row>
    <row r="67" spans="2:8">
      <c r="B67" s="34" t="s">
        <v>9</v>
      </c>
      <c r="E67" s="34">
        <f>C66-E66</f>
        <v>26919.84</v>
      </c>
    </row>
    <row r="69" spans="2:8">
      <c r="B69" s="34" t="s">
        <v>10</v>
      </c>
      <c r="D69" s="34" t="s">
        <v>11</v>
      </c>
    </row>
    <row r="71" spans="2:8" s="13" customFormat="1">
      <c r="B71" s="34"/>
      <c r="C71" s="34"/>
      <c r="D71" s="34"/>
      <c r="E71" s="34"/>
      <c r="F71" s="12"/>
      <c r="G71" s="12"/>
      <c r="H71" s="12"/>
    </row>
    <row r="72" spans="2:8" s="13" customFormat="1">
      <c r="B72" s="34"/>
      <c r="C72" s="34"/>
      <c r="D72" s="34"/>
      <c r="E72" s="34"/>
      <c r="F72" s="12"/>
      <c r="G72" s="12"/>
      <c r="H72" s="12"/>
    </row>
    <row r="76" spans="2:8" ht="34.799999999999997" customHeight="1"/>
    <row r="77" spans="2:8">
      <c r="B77" s="34" t="s">
        <v>12</v>
      </c>
      <c r="D77" s="34">
        <f>SUM(D70:D76)</f>
        <v>0</v>
      </c>
    </row>
    <row r="78" spans="2:8" s="13" customFormat="1">
      <c r="B78" s="34"/>
      <c r="C78" s="34"/>
      <c r="D78" s="34"/>
      <c r="E78" s="34"/>
      <c r="F78" s="12"/>
      <c r="G78" s="12"/>
      <c r="H78" s="12"/>
    </row>
    <row r="80" spans="2:8">
      <c r="B80" s="34" t="s">
        <v>13</v>
      </c>
    </row>
    <row r="81" spans="2:3">
      <c r="B81" s="34" t="s">
        <v>14</v>
      </c>
      <c r="C81" s="34" t="s">
        <v>48</v>
      </c>
    </row>
  </sheetData>
  <mergeCells count="6">
    <mergeCell ref="B14:C14"/>
    <mergeCell ref="B21:C21"/>
    <mergeCell ref="B13:C13"/>
    <mergeCell ref="B22:C22"/>
    <mergeCell ref="B11:D11"/>
    <mergeCell ref="B12:D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197"/>
  <sheetViews>
    <sheetView topLeftCell="A198" workbookViewId="0">
      <selection activeCell="B164" sqref="B164:E197"/>
    </sheetView>
  </sheetViews>
  <sheetFormatPr defaultRowHeight="14.4"/>
  <cols>
    <col min="1" max="1" width="9.109375" style="17" customWidth="1"/>
    <col min="2" max="2" width="34.44140625" style="17" customWidth="1"/>
    <col min="3" max="3" width="17.109375" style="17" customWidth="1"/>
    <col min="4" max="4" width="14.88671875" style="17" customWidth="1"/>
    <col min="5" max="5" width="13.21875" style="17" customWidth="1"/>
  </cols>
  <sheetData>
    <row r="2" spans="2:5">
      <c r="C2" s="17" t="s">
        <v>0</v>
      </c>
    </row>
    <row r="3" spans="2:5">
      <c r="C3" s="17" t="s">
        <v>1</v>
      </c>
    </row>
    <row r="4" spans="2:5">
      <c r="B4" s="17" t="s">
        <v>2</v>
      </c>
    </row>
    <row r="5" spans="2:5">
      <c r="C5" s="17" t="s">
        <v>50</v>
      </c>
    </row>
    <row r="6" spans="2:5">
      <c r="B6" s="17" t="s">
        <v>3</v>
      </c>
      <c r="C6" s="17" t="s">
        <v>36</v>
      </c>
      <c r="D6" s="17">
        <v>1</v>
      </c>
    </row>
    <row r="9" spans="2:5" ht="28.8">
      <c r="B9" s="17" t="s">
        <v>4</v>
      </c>
      <c r="C9" s="20" t="s">
        <v>5</v>
      </c>
      <c r="D9" s="20" t="s">
        <v>6</v>
      </c>
      <c r="E9" s="20" t="s">
        <v>7</v>
      </c>
    </row>
    <row r="10" spans="2:5">
      <c r="B10" s="17" t="s">
        <v>8</v>
      </c>
      <c r="C10" s="84">
        <v>83203.98</v>
      </c>
      <c r="D10" s="84">
        <v>86033.78</v>
      </c>
      <c r="E10" s="17">
        <f>D27</f>
        <v>5946.9</v>
      </c>
    </row>
    <row r="11" spans="2:5">
      <c r="B11" s="17" t="s">
        <v>9</v>
      </c>
      <c r="E11" s="17">
        <f>C10-E10</f>
        <v>77257.08</v>
      </c>
    </row>
    <row r="13" spans="2:5">
      <c r="B13" s="17" t="s">
        <v>10</v>
      </c>
      <c r="D13" s="17" t="s">
        <v>11</v>
      </c>
    </row>
    <row r="15" spans="2:5">
      <c r="B15" s="15" t="s">
        <v>203</v>
      </c>
      <c r="D15" s="16">
        <v>5946.9</v>
      </c>
    </row>
    <row r="16" spans="2:5">
      <c r="B16" s="20"/>
      <c r="D16" s="18"/>
    </row>
    <row r="17" spans="2:4">
      <c r="B17" s="20"/>
      <c r="D17" s="18"/>
    </row>
    <row r="18" spans="2:4">
      <c r="B18" s="20"/>
      <c r="D18" s="18"/>
    </row>
    <row r="25" spans="2:4" ht="19.8" customHeight="1"/>
    <row r="27" spans="2:4">
      <c r="B27" s="17" t="s">
        <v>12</v>
      </c>
      <c r="D27" s="17">
        <f>SUM(D14:D26)</f>
        <v>5946.9</v>
      </c>
    </row>
    <row r="29" spans="2:4">
      <c r="B29" s="17" t="s">
        <v>13</v>
      </c>
    </row>
    <row r="30" spans="2:4">
      <c r="B30" s="17" t="s">
        <v>14</v>
      </c>
      <c r="C30" s="17" t="s">
        <v>48</v>
      </c>
    </row>
    <row r="33" spans="2:5">
      <c r="C33" s="17" t="s">
        <v>0</v>
      </c>
    </row>
    <row r="34" spans="2:5">
      <c r="C34" s="17" t="s">
        <v>1</v>
      </c>
    </row>
    <row r="35" spans="2:5">
      <c r="B35" s="17" t="s">
        <v>2</v>
      </c>
    </row>
    <row r="36" spans="2:5">
      <c r="C36" s="17" t="s">
        <v>50</v>
      </c>
    </row>
    <row r="37" spans="2:5">
      <c r="B37" s="17" t="s">
        <v>3</v>
      </c>
      <c r="C37" s="17" t="s">
        <v>36</v>
      </c>
      <c r="D37" s="17">
        <v>3</v>
      </c>
    </row>
    <row r="40" spans="2:5" ht="28.8">
      <c r="B40" s="17" t="s">
        <v>4</v>
      </c>
      <c r="C40" s="20" t="s">
        <v>5</v>
      </c>
      <c r="D40" s="20" t="s">
        <v>6</v>
      </c>
      <c r="E40" s="20" t="s">
        <v>7</v>
      </c>
    </row>
    <row r="41" spans="2:5">
      <c r="B41" s="17" t="s">
        <v>8</v>
      </c>
      <c r="C41" s="84">
        <v>34591.440000000002</v>
      </c>
      <c r="D41" s="84">
        <v>32582.18</v>
      </c>
      <c r="E41" s="18">
        <f>D58</f>
        <v>506.34</v>
      </c>
    </row>
    <row r="42" spans="2:5">
      <c r="B42" s="17" t="s">
        <v>9</v>
      </c>
      <c r="E42" s="18">
        <f>C41-E41</f>
        <v>34085.100000000006</v>
      </c>
    </row>
    <row r="44" spans="2:5">
      <c r="B44" s="17" t="s">
        <v>10</v>
      </c>
      <c r="D44" s="17" t="s">
        <v>11</v>
      </c>
    </row>
    <row r="46" spans="2:5">
      <c r="B46" s="22" t="s">
        <v>100</v>
      </c>
      <c r="D46" s="21">
        <v>506.34</v>
      </c>
    </row>
    <row r="47" spans="2:5">
      <c r="B47" s="20"/>
    </row>
    <row r="48" spans="2:5">
      <c r="B48" s="20"/>
      <c r="D48" s="18"/>
    </row>
    <row r="49" spans="2:4">
      <c r="B49" s="20"/>
      <c r="D49" s="18"/>
    </row>
    <row r="50" spans="2:4">
      <c r="B50" s="20"/>
      <c r="D50" s="18"/>
    </row>
    <row r="56" spans="2:4" ht="21" customHeight="1"/>
    <row r="58" spans="2:4">
      <c r="B58" s="17" t="s">
        <v>12</v>
      </c>
      <c r="D58" s="18">
        <f>SUM(D45:D57)</f>
        <v>506.34</v>
      </c>
    </row>
    <row r="60" spans="2:4">
      <c r="B60" s="17" t="s">
        <v>13</v>
      </c>
    </row>
    <row r="61" spans="2:4">
      <c r="B61" s="17" t="s">
        <v>14</v>
      </c>
      <c r="C61" s="17" t="s">
        <v>48</v>
      </c>
    </row>
    <row r="64" spans="2:4">
      <c r="C64" s="17" t="s">
        <v>0</v>
      </c>
    </row>
    <row r="65" spans="2:5">
      <c r="C65" s="17" t="s">
        <v>1</v>
      </c>
    </row>
    <row r="66" spans="2:5">
      <c r="B66" s="17" t="s">
        <v>2</v>
      </c>
    </row>
    <row r="67" spans="2:5">
      <c r="C67" s="17" t="s">
        <v>50</v>
      </c>
    </row>
    <row r="68" spans="2:5">
      <c r="B68" s="17" t="s">
        <v>3</v>
      </c>
      <c r="C68" s="17" t="s">
        <v>36</v>
      </c>
      <c r="D68" s="17" t="s">
        <v>19</v>
      </c>
    </row>
    <row r="71" spans="2:5" ht="28.8">
      <c r="B71" s="17" t="s">
        <v>4</v>
      </c>
      <c r="C71" s="20" t="s">
        <v>5</v>
      </c>
      <c r="D71" s="20" t="s">
        <v>6</v>
      </c>
      <c r="E71" s="20" t="s">
        <v>7</v>
      </c>
    </row>
    <row r="72" spans="2:5">
      <c r="B72" s="17" t="s">
        <v>8</v>
      </c>
      <c r="C72" s="84">
        <v>27213.48</v>
      </c>
      <c r="D72" s="84">
        <v>24497.56</v>
      </c>
      <c r="E72" s="17">
        <f>D89</f>
        <v>7954.7000000000007</v>
      </c>
    </row>
    <row r="73" spans="2:5">
      <c r="B73" s="17" t="s">
        <v>9</v>
      </c>
      <c r="E73" s="17">
        <f>C72-E72</f>
        <v>19258.78</v>
      </c>
    </row>
    <row r="75" spans="2:5">
      <c r="B75" s="17" t="s">
        <v>10</v>
      </c>
      <c r="D75" s="17" t="s">
        <v>11</v>
      </c>
    </row>
    <row r="77" spans="2:5">
      <c r="B77" s="24" t="s">
        <v>91</v>
      </c>
      <c r="D77" s="19">
        <v>4122.24</v>
      </c>
    </row>
    <row r="78" spans="2:5">
      <c r="B78" s="22" t="s">
        <v>100</v>
      </c>
      <c r="D78" s="21">
        <v>506.34</v>
      </c>
    </row>
    <row r="79" spans="2:5">
      <c r="B79" s="22" t="s">
        <v>59</v>
      </c>
      <c r="D79" s="21">
        <v>168.64</v>
      </c>
    </row>
    <row r="80" spans="2:5">
      <c r="B80" s="23" t="s">
        <v>58</v>
      </c>
      <c r="D80" s="21">
        <v>3157.48</v>
      </c>
    </row>
    <row r="81" spans="2:4">
      <c r="B81" s="20"/>
      <c r="D81" s="18"/>
    </row>
    <row r="82" spans="2:4">
      <c r="B82" s="20"/>
      <c r="D82" s="18"/>
    </row>
    <row r="83" spans="2:4">
      <c r="B83" s="20"/>
      <c r="D83" s="18"/>
    </row>
    <row r="84" spans="2:4">
      <c r="B84" s="20"/>
      <c r="D84" s="18"/>
    </row>
    <row r="85" spans="2:4">
      <c r="B85" s="97"/>
      <c r="D85" s="98"/>
    </row>
    <row r="89" spans="2:4">
      <c r="B89" s="17" t="s">
        <v>12</v>
      </c>
      <c r="D89" s="17">
        <f>SUM(D76:D88)</f>
        <v>7954.7000000000007</v>
      </c>
    </row>
    <row r="91" spans="2:4">
      <c r="B91" s="17" t="s">
        <v>13</v>
      </c>
    </row>
    <row r="92" spans="2:4">
      <c r="B92" s="17" t="s">
        <v>14</v>
      </c>
      <c r="C92" s="17" t="s">
        <v>48</v>
      </c>
    </row>
    <row r="96" spans="2:4">
      <c r="C96" s="17" t="s">
        <v>0</v>
      </c>
    </row>
    <row r="97" spans="2:5">
      <c r="C97" s="17" t="s">
        <v>1</v>
      </c>
    </row>
    <row r="98" spans="2:5">
      <c r="B98" s="17" t="s">
        <v>2</v>
      </c>
    </row>
    <row r="99" spans="2:5">
      <c r="C99" s="17" t="s">
        <v>50</v>
      </c>
    </row>
    <row r="100" spans="2:5">
      <c r="B100" s="17" t="s">
        <v>3</v>
      </c>
      <c r="C100" s="17" t="s">
        <v>36</v>
      </c>
      <c r="D100" s="17">
        <v>4</v>
      </c>
    </row>
    <row r="103" spans="2:5" ht="28.8">
      <c r="B103" s="17" t="s">
        <v>4</v>
      </c>
      <c r="C103" s="20" t="s">
        <v>5</v>
      </c>
      <c r="D103" s="20" t="s">
        <v>6</v>
      </c>
      <c r="E103" s="20" t="s">
        <v>7</v>
      </c>
    </row>
    <row r="104" spans="2:5">
      <c r="B104" s="17" t="s">
        <v>8</v>
      </c>
      <c r="C104" s="84">
        <v>34172.339999999997</v>
      </c>
      <c r="D104" s="84">
        <v>33144.81</v>
      </c>
      <c r="E104" s="18">
        <f>D122</f>
        <v>3932.1568431339997</v>
      </c>
    </row>
    <row r="105" spans="2:5">
      <c r="B105" s="17" t="s">
        <v>9</v>
      </c>
      <c r="E105" s="18">
        <f>C104-E104</f>
        <v>30240.183156865998</v>
      </c>
    </row>
    <row r="107" spans="2:5">
      <c r="B107" s="17" t="s">
        <v>10</v>
      </c>
      <c r="D107" s="17" t="s">
        <v>11</v>
      </c>
    </row>
    <row r="109" spans="2:5">
      <c r="B109" s="22" t="s">
        <v>58</v>
      </c>
      <c r="D109" s="21">
        <v>1500.7</v>
      </c>
    </row>
    <row r="110" spans="2:5">
      <c r="B110" s="26" t="s">
        <v>92</v>
      </c>
      <c r="D110" s="16">
        <v>2204.62</v>
      </c>
    </row>
    <row r="111" spans="2:5">
      <c r="B111" s="23" t="s">
        <v>62</v>
      </c>
      <c r="D111" s="80">
        <v>226.83684313400005</v>
      </c>
    </row>
    <row r="122" spans="2:4">
      <c r="B122" s="17" t="s">
        <v>12</v>
      </c>
      <c r="D122" s="18">
        <f>SUM(D108:D121)</f>
        <v>3932.1568431339997</v>
      </c>
    </row>
    <row r="124" spans="2:4">
      <c r="B124" s="17" t="s">
        <v>13</v>
      </c>
    </row>
    <row r="125" spans="2:4">
      <c r="B125" s="17" t="s">
        <v>14</v>
      </c>
      <c r="C125" s="17" t="s">
        <v>48</v>
      </c>
    </row>
    <row r="130" spans="2:5">
      <c r="C130" s="17" t="s">
        <v>0</v>
      </c>
    </row>
    <row r="131" spans="2:5">
      <c r="C131" s="17" t="s">
        <v>1</v>
      </c>
    </row>
    <row r="132" spans="2:5">
      <c r="B132" s="17" t="s">
        <v>2</v>
      </c>
    </row>
    <row r="133" spans="2:5">
      <c r="C133" s="17" t="s">
        <v>50</v>
      </c>
    </row>
    <row r="134" spans="2:5">
      <c r="B134" s="17" t="s">
        <v>3</v>
      </c>
      <c r="C134" s="17" t="s">
        <v>36</v>
      </c>
      <c r="D134" s="17">
        <v>5</v>
      </c>
    </row>
    <row r="137" spans="2:5" ht="28.8">
      <c r="B137" s="17" t="s">
        <v>4</v>
      </c>
      <c r="C137" s="20" t="s">
        <v>5</v>
      </c>
      <c r="D137" s="20" t="s">
        <v>6</v>
      </c>
      <c r="E137" s="20" t="s">
        <v>7</v>
      </c>
    </row>
    <row r="138" spans="2:5">
      <c r="B138" s="17" t="s">
        <v>8</v>
      </c>
      <c r="C138" s="110">
        <f>109926.32+9061.74</f>
        <v>118988.06000000001</v>
      </c>
      <c r="D138" s="84">
        <f>106288.28+9061.74</f>
        <v>115350.02</v>
      </c>
      <c r="E138" s="17">
        <f>D158</f>
        <v>32886.44</v>
      </c>
    </row>
    <row r="139" spans="2:5">
      <c r="B139" s="17" t="s">
        <v>9</v>
      </c>
      <c r="E139" s="17">
        <f>C138-E138</f>
        <v>86101.62000000001</v>
      </c>
    </row>
    <row r="141" spans="2:5">
      <c r="B141" s="17" t="s">
        <v>10</v>
      </c>
      <c r="D141" s="17" t="s">
        <v>11</v>
      </c>
    </row>
    <row r="143" spans="2:5">
      <c r="B143" s="28" t="s">
        <v>204</v>
      </c>
      <c r="D143" s="25">
        <v>6892.67</v>
      </c>
    </row>
    <row r="144" spans="2:5">
      <c r="B144" s="28" t="s">
        <v>131</v>
      </c>
      <c r="D144" s="25">
        <v>2906.94</v>
      </c>
    </row>
    <row r="145" spans="2:4" ht="28.8">
      <c r="B145" s="28" t="s">
        <v>129</v>
      </c>
      <c r="D145" s="25">
        <v>22737</v>
      </c>
    </row>
    <row r="146" spans="2:4">
      <c r="B146" s="15" t="s">
        <v>205</v>
      </c>
      <c r="D146" s="16">
        <v>349.83</v>
      </c>
    </row>
    <row r="157" spans="2:4" ht="19.2" customHeight="1"/>
    <row r="158" spans="2:4">
      <c r="B158" s="17" t="s">
        <v>12</v>
      </c>
      <c r="D158" s="17">
        <f>SUM(D142:D157)</f>
        <v>32886.44</v>
      </c>
    </row>
    <row r="160" spans="2:4">
      <c r="B160" s="17" t="s">
        <v>13</v>
      </c>
    </row>
    <row r="161" spans="2:5">
      <c r="B161" s="17" t="s">
        <v>14</v>
      </c>
      <c r="C161" s="17" t="s">
        <v>48</v>
      </c>
    </row>
    <row r="165" spans="2:5">
      <c r="C165" s="17" t="s">
        <v>0</v>
      </c>
    </row>
    <row r="166" spans="2:5">
      <c r="C166" s="17" t="s">
        <v>1</v>
      </c>
    </row>
    <row r="167" spans="2:5">
      <c r="B167" s="17" t="s">
        <v>2</v>
      </c>
    </row>
    <row r="168" spans="2:5">
      <c r="C168" s="17" t="s">
        <v>50</v>
      </c>
    </row>
    <row r="169" spans="2:5">
      <c r="B169" s="17" t="s">
        <v>3</v>
      </c>
      <c r="C169" s="17" t="s">
        <v>36</v>
      </c>
      <c r="D169" s="17">
        <v>7</v>
      </c>
    </row>
    <row r="172" spans="2:5" ht="28.8">
      <c r="B172" s="17" t="s">
        <v>4</v>
      </c>
      <c r="C172" s="20" t="s">
        <v>5</v>
      </c>
      <c r="D172" s="20" t="s">
        <v>6</v>
      </c>
      <c r="E172" s="20" t="s">
        <v>7</v>
      </c>
    </row>
    <row r="173" spans="2:5">
      <c r="B173" s="17" t="s">
        <v>8</v>
      </c>
      <c r="C173" s="84">
        <v>113066.76</v>
      </c>
      <c r="D173" s="84">
        <v>118714.1</v>
      </c>
      <c r="E173" s="18">
        <f>D194</f>
        <v>64672.88</v>
      </c>
    </row>
    <row r="174" spans="2:5">
      <c r="B174" s="17" t="s">
        <v>9</v>
      </c>
      <c r="E174" s="18">
        <f>C173-E173</f>
        <v>48393.88</v>
      </c>
    </row>
    <row r="176" spans="2:5">
      <c r="B176" s="17" t="s">
        <v>10</v>
      </c>
      <c r="D176" s="17" t="s">
        <v>11</v>
      </c>
    </row>
    <row r="178" spans="2:4">
      <c r="B178" s="22" t="s">
        <v>55</v>
      </c>
      <c r="D178" s="21">
        <v>390.35</v>
      </c>
    </row>
    <row r="179" spans="2:4">
      <c r="B179" s="28" t="s">
        <v>206</v>
      </c>
      <c r="D179" s="32">
        <v>4970.6899999999996</v>
      </c>
    </row>
    <row r="180" spans="2:4">
      <c r="B180" s="28" t="s">
        <v>143</v>
      </c>
      <c r="D180" s="25">
        <v>3013.61</v>
      </c>
    </row>
    <row r="181" spans="2:4" ht="28.8">
      <c r="B181" s="28" t="s">
        <v>129</v>
      </c>
      <c r="D181" s="25">
        <v>18181</v>
      </c>
    </row>
    <row r="182" spans="2:4">
      <c r="B182" s="28" t="s">
        <v>99</v>
      </c>
      <c r="D182" s="25">
        <v>1383.58</v>
      </c>
    </row>
    <row r="183" spans="2:4">
      <c r="B183" s="15" t="s">
        <v>207</v>
      </c>
      <c r="D183" s="16">
        <v>25830.41</v>
      </c>
    </row>
    <row r="184" spans="2:4">
      <c r="B184" s="15" t="s">
        <v>96</v>
      </c>
      <c r="D184" s="27">
        <v>6922.6</v>
      </c>
    </row>
    <row r="185" spans="2:4">
      <c r="B185" s="15" t="s">
        <v>208</v>
      </c>
      <c r="D185" s="16">
        <v>3980.64</v>
      </c>
    </row>
    <row r="186" spans="2:4">
      <c r="B186" s="20"/>
      <c r="D186" s="18"/>
    </row>
    <row r="187" spans="2:4">
      <c r="B187" s="20"/>
      <c r="D187" s="18"/>
    </row>
    <row r="188" spans="2:4">
      <c r="B188" s="20"/>
      <c r="D188" s="18"/>
    </row>
    <row r="189" spans="2:4">
      <c r="B189" s="20"/>
      <c r="D189" s="18"/>
    </row>
    <row r="190" spans="2:4">
      <c r="B190" s="99"/>
      <c r="D190" s="100"/>
    </row>
    <row r="193" spans="2:4" ht="22.8" customHeight="1"/>
    <row r="194" spans="2:4">
      <c r="B194" s="17" t="s">
        <v>12</v>
      </c>
      <c r="D194" s="18">
        <f>SUM(D177:D193)</f>
        <v>64672.88</v>
      </c>
    </row>
    <row r="196" spans="2:4">
      <c r="B196" s="17" t="s">
        <v>13</v>
      </c>
    </row>
    <row r="197" spans="2:4">
      <c r="B197" s="17" t="s">
        <v>14</v>
      </c>
      <c r="C197" s="17" t="s">
        <v>48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929"/>
  <sheetViews>
    <sheetView topLeftCell="A914" workbookViewId="0">
      <selection activeCell="B898" sqref="B898:E929"/>
    </sheetView>
  </sheetViews>
  <sheetFormatPr defaultRowHeight="14.4"/>
  <cols>
    <col min="1" max="1" width="5" style="17" customWidth="1"/>
    <col min="2" max="2" width="39.44140625" style="17" customWidth="1"/>
    <col min="3" max="3" width="15.44140625" style="17" customWidth="1"/>
    <col min="4" max="4" width="14" style="17" customWidth="1"/>
    <col min="5" max="5" width="14.6640625" style="17" customWidth="1"/>
  </cols>
  <sheetData>
    <row r="2" spans="2:5">
      <c r="C2" s="17" t="s">
        <v>0</v>
      </c>
    </row>
    <row r="3" spans="2:5">
      <c r="C3" s="17" t="s">
        <v>1</v>
      </c>
    </row>
    <row r="4" spans="2:5">
      <c r="B4" s="17" t="s">
        <v>2</v>
      </c>
    </row>
    <row r="5" spans="2:5">
      <c r="C5" s="17" t="s">
        <v>50</v>
      </c>
    </row>
    <row r="6" spans="2:5">
      <c r="B6" s="17" t="s">
        <v>3</v>
      </c>
      <c r="C6" s="17" t="s">
        <v>37</v>
      </c>
      <c r="D6" s="17">
        <v>1</v>
      </c>
    </row>
    <row r="9" spans="2:5" ht="28.8">
      <c r="B9" s="17" t="s">
        <v>4</v>
      </c>
      <c r="C9" s="20" t="s">
        <v>5</v>
      </c>
      <c r="D9" s="20" t="s">
        <v>6</v>
      </c>
      <c r="E9" s="20" t="s">
        <v>7</v>
      </c>
    </row>
    <row r="10" spans="2:5">
      <c r="B10" s="17" t="s">
        <v>8</v>
      </c>
      <c r="C10" s="84">
        <v>26890.92</v>
      </c>
      <c r="D10" s="84">
        <v>26903.97</v>
      </c>
      <c r="E10" s="17">
        <f>D27</f>
        <v>11062.99</v>
      </c>
    </row>
    <row r="11" spans="2:5">
      <c r="B11" s="17" t="s">
        <v>9</v>
      </c>
      <c r="E11" s="17">
        <f>C10-E10</f>
        <v>15827.929999999998</v>
      </c>
    </row>
    <row r="13" spans="2:5">
      <c r="B13" s="17" t="s">
        <v>10</v>
      </c>
      <c r="D13" s="17" t="s">
        <v>11</v>
      </c>
    </row>
    <row r="15" spans="2:5">
      <c r="B15" s="33" t="s">
        <v>209</v>
      </c>
      <c r="D15" s="37">
        <v>3332.05</v>
      </c>
    </row>
    <row r="16" spans="2:5">
      <c r="B16" s="33" t="s">
        <v>210</v>
      </c>
      <c r="D16" s="37">
        <v>1246.77</v>
      </c>
    </row>
    <row r="17" spans="2:4">
      <c r="B17" s="22" t="s">
        <v>100</v>
      </c>
      <c r="D17" s="21">
        <v>506.34</v>
      </c>
    </row>
    <row r="18" spans="2:4" ht="28.8" customHeight="1">
      <c r="B18" s="15" t="s">
        <v>211</v>
      </c>
      <c r="D18" s="16">
        <v>5977.83</v>
      </c>
    </row>
    <row r="19" spans="2:4">
      <c r="B19" s="20"/>
      <c r="D19" s="18"/>
    </row>
    <row r="20" spans="2:4">
      <c r="B20" s="20"/>
      <c r="D20" s="18"/>
    </row>
    <row r="21" spans="2:4">
      <c r="B21" s="20"/>
      <c r="D21" s="18"/>
    </row>
    <row r="22" spans="2:4">
      <c r="B22" s="101"/>
      <c r="D22" s="82"/>
    </row>
    <row r="24" spans="2:4" ht="20.399999999999999" customHeight="1"/>
    <row r="27" spans="2:4">
      <c r="B27" s="17" t="s">
        <v>12</v>
      </c>
      <c r="D27" s="17">
        <f>SUM(D14:D26)</f>
        <v>11062.99</v>
      </c>
    </row>
    <row r="29" spans="2:4">
      <c r="B29" s="17" t="s">
        <v>13</v>
      </c>
    </row>
    <row r="30" spans="2:4">
      <c r="B30" s="17" t="s">
        <v>14</v>
      </c>
      <c r="C30" s="17" t="s">
        <v>48</v>
      </c>
    </row>
    <row r="33" spans="2:5">
      <c r="C33" s="17" t="s">
        <v>0</v>
      </c>
    </row>
    <row r="34" spans="2:5">
      <c r="C34" s="17" t="s">
        <v>1</v>
      </c>
    </row>
    <row r="35" spans="2:5">
      <c r="B35" s="17" t="s">
        <v>2</v>
      </c>
    </row>
    <row r="36" spans="2:5">
      <c r="C36" s="17" t="s">
        <v>50</v>
      </c>
    </row>
    <row r="37" spans="2:5">
      <c r="B37" s="17" t="s">
        <v>3</v>
      </c>
      <c r="C37" s="17" t="s">
        <v>37</v>
      </c>
      <c r="D37" s="17">
        <v>2</v>
      </c>
    </row>
    <row r="40" spans="2:5" ht="28.8">
      <c r="B40" s="17" t="s">
        <v>4</v>
      </c>
      <c r="C40" s="20" t="s">
        <v>5</v>
      </c>
      <c r="D40" s="20" t="s">
        <v>6</v>
      </c>
      <c r="E40" s="20" t="s">
        <v>7</v>
      </c>
    </row>
    <row r="41" spans="2:5">
      <c r="B41" s="17" t="s">
        <v>8</v>
      </c>
      <c r="C41" s="84">
        <v>23118.48</v>
      </c>
      <c r="D41" s="84">
        <v>20328</v>
      </c>
      <c r="E41" s="17">
        <f>D58</f>
        <v>7551.97</v>
      </c>
    </row>
    <row r="42" spans="2:5">
      <c r="B42" s="17" t="s">
        <v>9</v>
      </c>
      <c r="E42" s="17">
        <f>C41-E41</f>
        <v>15566.509999999998</v>
      </c>
    </row>
    <row r="44" spans="2:5">
      <c r="B44" s="17" t="s">
        <v>10</v>
      </c>
      <c r="D44" s="17" t="s">
        <v>11</v>
      </c>
    </row>
    <row r="46" spans="2:5">
      <c r="B46" s="28" t="s">
        <v>147</v>
      </c>
      <c r="D46" s="25">
        <v>3414.36</v>
      </c>
    </row>
    <row r="47" spans="2:5">
      <c r="B47" s="28" t="s">
        <v>212</v>
      </c>
      <c r="D47" s="25">
        <v>3631.27</v>
      </c>
    </row>
    <row r="48" spans="2:5">
      <c r="B48" s="22" t="s">
        <v>100</v>
      </c>
      <c r="D48" s="21">
        <v>506.34</v>
      </c>
    </row>
    <row r="58" spans="2:4">
      <c r="B58" s="17" t="s">
        <v>12</v>
      </c>
      <c r="D58" s="17">
        <f>SUM(D45:D57)</f>
        <v>7551.97</v>
      </c>
    </row>
    <row r="60" spans="2:4">
      <c r="B60" s="17" t="s">
        <v>13</v>
      </c>
    </row>
    <row r="61" spans="2:4">
      <c r="B61" s="17" t="s">
        <v>14</v>
      </c>
      <c r="C61" s="17" t="s">
        <v>48</v>
      </c>
    </row>
    <row r="64" spans="2:4">
      <c r="C64" s="17" t="s">
        <v>0</v>
      </c>
    </row>
    <row r="65" spans="2:5">
      <c r="C65" s="17" t="s">
        <v>1</v>
      </c>
    </row>
    <row r="66" spans="2:5">
      <c r="B66" s="17" t="s">
        <v>2</v>
      </c>
    </row>
    <row r="67" spans="2:5">
      <c r="C67" s="17" t="s">
        <v>50</v>
      </c>
    </row>
    <row r="68" spans="2:5">
      <c r="B68" s="17" t="s">
        <v>3</v>
      </c>
      <c r="C68" s="17" t="s">
        <v>37</v>
      </c>
      <c r="D68" s="17">
        <v>3</v>
      </c>
    </row>
    <row r="71" spans="2:5" ht="28.8">
      <c r="B71" s="17" t="s">
        <v>4</v>
      </c>
      <c r="C71" s="20" t="s">
        <v>5</v>
      </c>
      <c r="D71" s="20" t="s">
        <v>6</v>
      </c>
      <c r="E71" s="20" t="s">
        <v>7</v>
      </c>
    </row>
    <row r="72" spans="2:5">
      <c r="B72" s="17" t="s">
        <v>8</v>
      </c>
      <c r="C72" s="84">
        <v>34461.300000000003</v>
      </c>
      <c r="D72" s="84">
        <v>30262.5</v>
      </c>
      <c r="E72" s="18">
        <f>D89</f>
        <v>48282.438862645002</v>
      </c>
    </row>
    <row r="73" spans="2:5">
      <c r="B73" s="17" t="s">
        <v>9</v>
      </c>
      <c r="E73" s="18">
        <f>C72-E72</f>
        <v>-13821.138862644999</v>
      </c>
    </row>
    <row r="75" spans="2:5">
      <c r="B75" s="17" t="s">
        <v>10</v>
      </c>
      <c r="D75" s="17" t="s">
        <v>11</v>
      </c>
    </row>
    <row r="77" spans="2:5">
      <c r="B77" s="24" t="s">
        <v>213</v>
      </c>
      <c r="D77" s="19">
        <v>3627.98</v>
      </c>
    </row>
    <row r="78" spans="2:5">
      <c r="B78" s="22" t="s">
        <v>59</v>
      </c>
      <c r="D78" s="21">
        <v>178.32</v>
      </c>
    </row>
    <row r="79" spans="2:5">
      <c r="B79" s="33" t="s">
        <v>214</v>
      </c>
      <c r="D79" s="37">
        <v>38742</v>
      </c>
    </row>
    <row r="80" spans="2:5">
      <c r="B80" s="15" t="s">
        <v>215</v>
      </c>
      <c r="D80" s="16">
        <v>5565.5</v>
      </c>
    </row>
    <row r="81" spans="2:4">
      <c r="B81" s="23" t="s">
        <v>59</v>
      </c>
      <c r="D81" s="16">
        <v>168.63886264500002</v>
      </c>
    </row>
    <row r="82" spans="2:4">
      <c r="B82" s="20"/>
      <c r="D82" s="18"/>
    </row>
    <row r="83" spans="2:4">
      <c r="B83" s="102"/>
      <c r="D83" s="82"/>
    </row>
    <row r="89" spans="2:4">
      <c r="B89" s="17" t="s">
        <v>12</v>
      </c>
      <c r="D89" s="18">
        <f>SUM(D76:D88)</f>
        <v>48282.438862645002</v>
      </c>
    </row>
    <row r="91" spans="2:4">
      <c r="B91" s="17" t="s">
        <v>13</v>
      </c>
    </row>
    <row r="92" spans="2:4">
      <c r="B92" s="17" t="s">
        <v>14</v>
      </c>
      <c r="C92" s="17" t="s">
        <v>48</v>
      </c>
    </row>
    <row r="95" spans="2:4">
      <c r="C95" s="17" t="s">
        <v>0</v>
      </c>
    </row>
    <row r="96" spans="2:4">
      <c r="C96" s="17" t="s">
        <v>1</v>
      </c>
    </row>
    <row r="97" spans="2:5">
      <c r="B97" s="17" t="s">
        <v>2</v>
      </c>
    </row>
    <row r="98" spans="2:5">
      <c r="C98" s="17" t="s">
        <v>50</v>
      </c>
    </row>
    <row r="99" spans="2:5">
      <c r="B99" s="17" t="s">
        <v>3</v>
      </c>
      <c r="C99" s="17" t="s">
        <v>37</v>
      </c>
      <c r="D99" s="17">
        <v>4</v>
      </c>
    </row>
    <row r="102" spans="2:5" ht="28.8">
      <c r="B102" s="17" t="s">
        <v>4</v>
      </c>
      <c r="C102" s="20" t="s">
        <v>5</v>
      </c>
      <c r="D102" s="20" t="s">
        <v>6</v>
      </c>
      <c r="E102" s="20" t="s">
        <v>7</v>
      </c>
    </row>
    <row r="103" spans="2:5">
      <c r="B103" s="17" t="s">
        <v>8</v>
      </c>
      <c r="C103" s="84">
        <v>25497</v>
      </c>
      <c r="D103" s="84">
        <v>21301.99</v>
      </c>
      <c r="E103" s="18">
        <f>D120</f>
        <v>0</v>
      </c>
    </row>
    <row r="104" spans="2:5">
      <c r="B104" s="17" t="s">
        <v>9</v>
      </c>
      <c r="E104" s="18">
        <f>C103-E103</f>
        <v>25497</v>
      </c>
    </row>
    <row r="106" spans="2:5">
      <c r="B106" s="17" t="s">
        <v>10</v>
      </c>
      <c r="D106" s="17" t="s">
        <v>11</v>
      </c>
    </row>
    <row r="108" spans="2:5">
      <c r="B108" s="20"/>
      <c r="D108" s="18"/>
    </row>
    <row r="109" spans="2:5">
      <c r="B109" s="20"/>
      <c r="D109" s="18"/>
    </row>
    <row r="110" spans="2:5">
      <c r="B110" s="20"/>
      <c r="D110" s="18"/>
    </row>
    <row r="111" spans="2:5">
      <c r="B111" s="20"/>
      <c r="D111" s="18"/>
    </row>
    <row r="112" spans="2:5">
      <c r="B112" s="20"/>
      <c r="D112" s="18"/>
    </row>
    <row r="113" spans="2:4">
      <c r="B113" s="20"/>
      <c r="D113" s="18"/>
    </row>
    <row r="119" spans="2:4" ht="22.8" customHeight="1"/>
    <row r="120" spans="2:4">
      <c r="B120" s="17" t="s">
        <v>12</v>
      </c>
      <c r="D120" s="18">
        <f>SUM(D107:D119)</f>
        <v>0</v>
      </c>
    </row>
    <row r="122" spans="2:4">
      <c r="B122" s="17" t="s">
        <v>13</v>
      </c>
    </row>
    <row r="123" spans="2:4">
      <c r="B123" s="17" t="s">
        <v>14</v>
      </c>
      <c r="C123" s="17" t="s">
        <v>48</v>
      </c>
    </row>
    <row r="126" spans="2:4">
      <c r="C126" s="17" t="s">
        <v>0</v>
      </c>
    </row>
    <row r="127" spans="2:4">
      <c r="C127" s="17" t="s">
        <v>1</v>
      </c>
    </row>
    <row r="128" spans="2:4">
      <c r="B128" s="17" t="s">
        <v>2</v>
      </c>
    </row>
    <row r="129" spans="2:5">
      <c r="C129" s="17" t="s">
        <v>50</v>
      </c>
    </row>
    <row r="130" spans="2:5">
      <c r="B130" s="17" t="s">
        <v>3</v>
      </c>
      <c r="C130" s="17" t="s">
        <v>37</v>
      </c>
      <c r="D130" s="17">
        <v>5</v>
      </c>
    </row>
    <row r="133" spans="2:5" ht="28.8">
      <c r="B133" s="17" t="s">
        <v>4</v>
      </c>
      <c r="C133" s="20" t="s">
        <v>5</v>
      </c>
      <c r="D133" s="20" t="s">
        <v>6</v>
      </c>
      <c r="E133" s="20" t="s">
        <v>7</v>
      </c>
    </row>
    <row r="134" spans="2:5">
      <c r="B134" s="17" t="s">
        <v>8</v>
      </c>
      <c r="C134" s="84">
        <v>26757.09</v>
      </c>
      <c r="D134" s="84">
        <v>25966.06</v>
      </c>
      <c r="E134" s="17">
        <f>D151</f>
        <v>3874.02</v>
      </c>
    </row>
    <row r="135" spans="2:5">
      <c r="B135" s="17" t="s">
        <v>9</v>
      </c>
      <c r="E135" s="17">
        <f>C134-E134</f>
        <v>22883.07</v>
      </c>
    </row>
    <row r="137" spans="2:5">
      <c r="B137" s="17" t="s">
        <v>10</v>
      </c>
      <c r="D137" s="17" t="s">
        <v>11</v>
      </c>
    </row>
    <row r="139" spans="2:5">
      <c r="B139" s="33" t="s">
        <v>209</v>
      </c>
      <c r="D139" s="37">
        <v>3367.68</v>
      </c>
    </row>
    <row r="140" spans="2:5">
      <c r="B140" s="22" t="s">
        <v>100</v>
      </c>
      <c r="D140" s="21">
        <v>506.34</v>
      </c>
    </row>
    <row r="141" spans="2:5">
      <c r="B141" s="20"/>
      <c r="D141" s="18"/>
    </row>
    <row r="142" spans="2:5">
      <c r="B142" s="20"/>
      <c r="D142" s="18"/>
    </row>
    <row r="143" spans="2:5">
      <c r="B143" s="20"/>
      <c r="D143" s="18"/>
    </row>
    <row r="144" spans="2:5">
      <c r="B144" s="20"/>
      <c r="D144" s="18"/>
    </row>
    <row r="145" spans="2:4">
      <c r="B145" s="20"/>
      <c r="D145" s="18"/>
    </row>
    <row r="146" spans="2:4">
      <c r="B146" s="20"/>
      <c r="D146" s="18"/>
    </row>
    <row r="151" spans="2:4">
      <c r="B151" s="17" t="s">
        <v>12</v>
      </c>
      <c r="D151" s="17">
        <f>SUM(D138:D150)</f>
        <v>3874.02</v>
      </c>
    </row>
    <row r="153" spans="2:4">
      <c r="B153" s="17" t="s">
        <v>13</v>
      </c>
    </row>
    <row r="154" spans="2:4">
      <c r="B154" s="17" t="s">
        <v>14</v>
      </c>
      <c r="C154" s="17" t="s">
        <v>48</v>
      </c>
    </row>
    <row r="157" spans="2:4">
      <c r="C157" s="17" t="s">
        <v>0</v>
      </c>
    </row>
    <row r="158" spans="2:4">
      <c r="C158" s="17" t="s">
        <v>1</v>
      </c>
    </row>
    <row r="159" spans="2:4">
      <c r="B159" s="17" t="s">
        <v>2</v>
      </c>
    </row>
    <row r="160" spans="2:4">
      <c r="C160" s="17" t="s">
        <v>50</v>
      </c>
    </row>
    <row r="161" spans="2:5">
      <c r="B161" s="17" t="s">
        <v>3</v>
      </c>
      <c r="C161" s="17" t="s">
        <v>37</v>
      </c>
      <c r="D161" s="17">
        <v>6</v>
      </c>
    </row>
    <row r="164" spans="2:5" ht="28.8">
      <c r="B164" s="17" t="s">
        <v>4</v>
      </c>
      <c r="C164" s="20" t="s">
        <v>5</v>
      </c>
      <c r="D164" s="20" t="s">
        <v>6</v>
      </c>
      <c r="E164" s="20" t="s">
        <v>7</v>
      </c>
    </row>
    <row r="165" spans="2:5">
      <c r="B165" s="17" t="s">
        <v>8</v>
      </c>
      <c r="C165" s="84">
        <v>23037.78</v>
      </c>
      <c r="D165" s="84">
        <v>22032.35</v>
      </c>
      <c r="E165" s="18">
        <f>D182</f>
        <v>198.98</v>
      </c>
    </row>
    <row r="166" spans="2:5">
      <c r="B166" s="17" t="s">
        <v>9</v>
      </c>
      <c r="E166" s="18">
        <f>C165-E165</f>
        <v>22838.799999999999</v>
      </c>
    </row>
    <row r="168" spans="2:5">
      <c r="B168" s="17" t="s">
        <v>10</v>
      </c>
      <c r="D168" s="17" t="s">
        <v>11</v>
      </c>
    </row>
    <row r="170" spans="2:5">
      <c r="B170" s="22" t="s">
        <v>55</v>
      </c>
      <c r="D170" s="21">
        <v>198.98</v>
      </c>
    </row>
    <row r="171" spans="2:5">
      <c r="B171" s="20"/>
      <c r="D171" s="18"/>
    </row>
    <row r="172" spans="2:5">
      <c r="B172" s="20"/>
      <c r="D172" s="18"/>
    </row>
    <row r="181" spans="2:4" ht="19.2" customHeight="1"/>
    <row r="182" spans="2:4">
      <c r="B182" s="17" t="s">
        <v>12</v>
      </c>
      <c r="D182" s="18">
        <f>SUM(D169:D181)</f>
        <v>198.98</v>
      </c>
    </row>
    <row r="184" spans="2:4">
      <c r="B184" s="17" t="s">
        <v>13</v>
      </c>
    </row>
    <row r="185" spans="2:4">
      <c r="B185" s="17" t="s">
        <v>14</v>
      </c>
      <c r="C185" s="17" t="s">
        <v>48</v>
      </c>
    </row>
    <row r="188" spans="2:4">
      <c r="C188" s="17" t="s">
        <v>0</v>
      </c>
    </row>
    <row r="189" spans="2:4">
      <c r="C189" s="17" t="s">
        <v>1</v>
      </c>
    </row>
    <row r="190" spans="2:4">
      <c r="B190" s="17" t="s">
        <v>2</v>
      </c>
    </row>
    <row r="191" spans="2:4">
      <c r="C191" s="17" t="s">
        <v>50</v>
      </c>
    </row>
    <row r="192" spans="2:4">
      <c r="B192" s="17" t="s">
        <v>3</v>
      </c>
      <c r="C192" s="17" t="s">
        <v>37</v>
      </c>
      <c r="D192" s="17">
        <v>7</v>
      </c>
    </row>
    <row r="195" spans="2:5" ht="28.8">
      <c r="B195" s="17" t="s">
        <v>4</v>
      </c>
      <c r="C195" s="20" t="s">
        <v>5</v>
      </c>
      <c r="D195" s="20" t="s">
        <v>6</v>
      </c>
      <c r="E195" s="20" t="s">
        <v>7</v>
      </c>
    </row>
    <row r="196" spans="2:5">
      <c r="B196" s="17" t="s">
        <v>8</v>
      </c>
      <c r="C196" s="84">
        <v>22113.96</v>
      </c>
      <c r="D196" s="84">
        <v>22070.74</v>
      </c>
      <c r="E196" s="17">
        <f>D213</f>
        <v>5962.3099999999995</v>
      </c>
    </row>
    <row r="197" spans="2:5">
      <c r="B197" s="17" t="s">
        <v>9</v>
      </c>
      <c r="E197" s="17">
        <f>C196-E196</f>
        <v>16151.65</v>
      </c>
    </row>
    <row r="199" spans="2:5">
      <c r="B199" s="17" t="s">
        <v>10</v>
      </c>
      <c r="D199" s="17" t="s">
        <v>11</v>
      </c>
    </row>
    <row r="201" spans="2:5">
      <c r="B201" s="28" t="s">
        <v>210</v>
      </c>
      <c r="D201" s="25">
        <v>4887.4399999999996</v>
      </c>
    </row>
    <row r="202" spans="2:5">
      <c r="B202" s="22" t="s">
        <v>59</v>
      </c>
      <c r="D202" s="21">
        <v>843.19</v>
      </c>
    </row>
    <row r="203" spans="2:5">
      <c r="B203" s="22" t="s">
        <v>62</v>
      </c>
      <c r="D203" s="21">
        <v>231.68</v>
      </c>
    </row>
    <row r="212" spans="2:4" ht="20.399999999999999" customHeight="1"/>
    <row r="213" spans="2:4">
      <c r="B213" s="17" t="s">
        <v>12</v>
      </c>
      <c r="D213" s="17">
        <f>SUM(D200:D212)</f>
        <v>5962.3099999999995</v>
      </c>
    </row>
    <row r="215" spans="2:4">
      <c r="B215" s="17" t="s">
        <v>13</v>
      </c>
    </row>
    <row r="216" spans="2:4">
      <c r="B216" s="17" t="s">
        <v>14</v>
      </c>
      <c r="C216" s="17" t="s">
        <v>48</v>
      </c>
    </row>
    <row r="219" spans="2:4">
      <c r="C219" s="17" t="s">
        <v>0</v>
      </c>
    </row>
    <row r="220" spans="2:4">
      <c r="C220" s="17" t="s">
        <v>1</v>
      </c>
    </row>
    <row r="221" spans="2:4">
      <c r="B221" s="17" t="s">
        <v>2</v>
      </c>
    </row>
    <row r="222" spans="2:4">
      <c r="C222" s="17" t="s">
        <v>50</v>
      </c>
    </row>
    <row r="223" spans="2:4">
      <c r="B223" s="17" t="s">
        <v>3</v>
      </c>
      <c r="C223" s="17" t="s">
        <v>37</v>
      </c>
      <c r="D223" s="17">
        <v>8</v>
      </c>
    </row>
    <row r="226" spans="2:5" ht="28.8">
      <c r="B226" s="17" t="s">
        <v>4</v>
      </c>
      <c r="C226" s="20" t="s">
        <v>5</v>
      </c>
      <c r="D226" s="20" t="s">
        <v>6</v>
      </c>
      <c r="E226" s="20" t="s">
        <v>7</v>
      </c>
    </row>
    <row r="227" spans="2:5">
      <c r="B227" s="17" t="s">
        <v>8</v>
      </c>
      <c r="C227" s="110">
        <f>56235.88+11843.7</f>
        <v>68079.58</v>
      </c>
      <c r="D227" s="84">
        <f>54019.59+11843.7</f>
        <v>65863.289999999994</v>
      </c>
      <c r="E227" s="18">
        <f>D244</f>
        <v>10371.739999999998</v>
      </c>
    </row>
    <row r="228" spans="2:5">
      <c r="B228" s="17" t="s">
        <v>9</v>
      </c>
      <c r="E228" s="18">
        <f>C227-E227</f>
        <v>57707.840000000004</v>
      </c>
    </row>
    <row r="230" spans="2:5">
      <c r="B230" s="17" t="s">
        <v>10</v>
      </c>
      <c r="D230" s="17" t="s">
        <v>11</v>
      </c>
    </row>
    <row r="232" spans="2:5">
      <c r="B232" s="20" t="s">
        <v>59</v>
      </c>
      <c r="D232" s="21">
        <v>168.64</v>
      </c>
    </row>
    <row r="233" spans="2:5">
      <c r="B233" s="20" t="s">
        <v>170</v>
      </c>
      <c r="D233" s="21">
        <v>312.2</v>
      </c>
    </row>
    <row r="234" spans="2:5">
      <c r="B234" s="22" t="s">
        <v>59</v>
      </c>
      <c r="D234" s="21">
        <v>178.32</v>
      </c>
    </row>
    <row r="235" spans="2:5">
      <c r="B235" s="28" t="s">
        <v>216</v>
      </c>
      <c r="D235" s="25">
        <v>3174.95</v>
      </c>
    </row>
    <row r="236" spans="2:5">
      <c r="B236" s="22" t="s">
        <v>58</v>
      </c>
      <c r="D236" s="21">
        <v>1621.7</v>
      </c>
    </row>
    <row r="237" spans="2:5">
      <c r="B237" s="15" t="s">
        <v>217</v>
      </c>
      <c r="D237" s="16">
        <v>2471</v>
      </c>
    </row>
    <row r="238" spans="2:5">
      <c r="B238" s="15" t="s">
        <v>218</v>
      </c>
      <c r="D238" s="16">
        <v>495.96</v>
      </c>
    </row>
    <row r="239" spans="2:5">
      <c r="B239" s="15" t="s">
        <v>177</v>
      </c>
      <c r="D239" s="16">
        <v>1948.97</v>
      </c>
    </row>
    <row r="243" spans="2:4" ht="20.399999999999999" customHeight="1"/>
    <row r="244" spans="2:4">
      <c r="B244" s="17" t="s">
        <v>12</v>
      </c>
      <c r="D244" s="18">
        <f>SUM(D231:D243)</f>
        <v>10371.739999999998</v>
      </c>
    </row>
    <row r="246" spans="2:4">
      <c r="B246" s="17" t="s">
        <v>13</v>
      </c>
    </row>
    <row r="247" spans="2:4">
      <c r="B247" s="17" t="s">
        <v>14</v>
      </c>
      <c r="C247" s="17" t="s">
        <v>48</v>
      </c>
    </row>
    <row r="250" spans="2:4">
      <c r="C250" s="17" t="s">
        <v>0</v>
      </c>
    </row>
    <row r="251" spans="2:4">
      <c r="C251" s="17" t="s">
        <v>1</v>
      </c>
    </row>
    <row r="252" spans="2:4">
      <c r="B252" s="17" t="s">
        <v>2</v>
      </c>
    </row>
    <row r="253" spans="2:4">
      <c r="C253" s="17" t="s">
        <v>50</v>
      </c>
    </row>
    <row r="254" spans="2:4">
      <c r="B254" s="17" t="s">
        <v>3</v>
      </c>
      <c r="C254" s="17" t="s">
        <v>37</v>
      </c>
      <c r="D254" s="17">
        <v>9</v>
      </c>
    </row>
    <row r="257" spans="2:5" ht="28.8">
      <c r="B257" s="17" t="s">
        <v>4</v>
      </c>
      <c r="C257" s="20" t="s">
        <v>5</v>
      </c>
      <c r="D257" s="20" t="s">
        <v>6</v>
      </c>
      <c r="E257" s="20" t="s">
        <v>7</v>
      </c>
    </row>
    <row r="258" spans="2:5">
      <c r="B258" s="17" t="s">
        <v>8</v>
      </c>
      <c r="C258" s="84">
        <v>22470.6</v>
      </c>
      <c r="D258" s="84">
        <v>22953.08</v>
      </c>
      <c r="E258" s="18">
        <f>D275</f>
        <v>506.34</v>
      </c>
    </row>
    <row r="259" spans="2:5">
      <c r="B259" s="17" t="s">
        <v>9</v>
      </c>
      <c r="E259" s="18">
        <f>C258-E258</f>
        <v>21964.26</v>
      </c>
    </row>
    <row r="261" spans="2:5">
      <c r="B261" s="17" t="s">
        <v>10</v>
      </c>
      <c r="D261" s="17" t="s">
        <v>11</v>
      </c>
    </row>
    <row r="263" spans="2:5">
      <c r="B263" s="22" t="s">
        <v>100</v>
      </c>
      <c r="D263" s="21">
        <v>506.34</v>
      </c>
    </row>
    <row r="264" spans="2:5">
      <c r="B264" s="20"/>
      <c r="D264" s="18"/>
    </row>
    <row r="265" spans="2:5">
      <c r="B265" s="20"/>
      <c r="D265" s="18"/>
    </row>
    <row r="266" spans="2:5">
      <c r="B266" s="20"/>
      <c r="D266" s="18"/>
    </row>
    <row r="267" spans="2:5">
      <c r="B267" s="20"/>
      <c r="D267" s="18"/>
    </row>
    <row r="274" spans="2:4" ht="21.6" customHeight="1"/>
    <row r="275" spans="2:4">
      <c r="B275" s="17" t="s">
        <v>12</v>
      </c>
      <c r="D275" s="18">
        <f>SUM(D262:D274)</f>
        <v>506.34</v>
      </c>
    </row>
    <row r="277" spans="2:4">
      <c r="B277" s="17" t="s">
        <v>13</v>
      </c>
    </row>
    <row r="278" spans="2:4">
      <c r="B278" s="17" t="s">
        <v>14</v>
      </c>
      <c r="C278" s="17" t="s">
        <v>48</v>
      </c>
    </row>
    <row r="282" spans="2:4">
      <c r="C282" s="17" t="s">
        <v>0</v>
      </c>
    </row>
    <row r="283" spans="2:4">
      <c r="C283" s="17" t="s">
        <v>1</v>
      </c>
    </row>
    <row r="284" spans="2:4">
      <c r="B284" s="17" t="s">
        <v>2</v>
      </c>
    </row>
    <row r="285" spans="2:4">
      <c r="C285" s="17" t="s">
        <v>50</v>
      </c>
    </row>
    <row r="286" spans="2:4">
      <c r="B286" s="17" t="s">
        <v>3</v>
      </c>
      <c r="C286" s="17" t="s">
        <v>37</v>
      </c>
      <c r="D286" s="17">
        <v>10</v>
      </c>
    </row>
    <row r="289" spans="2:5" ht="28.8">
      <c r="B289" s="17" t="s">
        <v>4</v>
      </c>
      <c r="C289" s="20" t="s">
        <v>5</v>
      </c>
      <c r="D289" s="20" t="s">
        <v>6</v>
      </c>
      <c r="E289" s="20" t="s">
        <v>7</v>
      </c>
    </row>
    <row r="290" spans="2:5">
      <c r="B290" s="17" t="s">
        <v>8</v>
      </c>
      <c r="C290" s="84">
        <v>22700.28</v>
      </c>
      <c r="D290" s="84">
        <v>20489.599999999999</v>
      </c>
      <c r="E290" s="17">
        <f>D307</f>
        <v>16544.59</v>
      </c>
    </row>
    <row r="291" spans="2:5">
      <c r="B291" s="17" t="s">
        <v>9</v>
      </c>
      <c r="E291" s="17">
        <f>C290-E290</f>
        <v>6155.6899999999987</v>
      </c>
    </row>
    <row r="293" spans="2:5">
      <c r="B293" s="17" t="s">
        <v>10</v>
      </c>
      <c r="D293" s="17" t="s">
        <v>11</v>
      </c>
    </row>
    <row r="295" spans="2:5">
      <c r="B295" s="14" t="s">
        <v>129</v>
      </c>
      <c r="D295" s="19">
        <v>14702</v>
      </c>
    </row>
    <row r="296" spans="2:5">
      <c r="B296" s="22" t="s">
        <v>219</v>
      </c>
      <c r="D296" s="21">
        <v>679.12</v>
      </c>
    </row>
    <row r="297" spans="2:5">
      <c r="B297" s="28" t="s">
        <v>96</v>
      </c>
      <c r="D297" s="32">
        <v>1163.47</v>
      </c>
    </row>
    <row r="307" spans="2:5">
      <c r="B307" s="17" t="s">
        <v>12</v>
      </c>
      <c r="D307" s="17">
        <f>SUM(D294:D306)</f>
        <v>16544.59</v>
      </c>
    </row>
    <row r="309" spans="2:5">
      <c r="B309" s="17" t="s">
        <v>13</v>
      </c>
    </row>
    <row r="310" spans="2:5">
      <c r="B310" s="17" t="s">
        <v>14</v>
      </c>
      <c r="C310" s="17" t="s">
        <v>48</v>
      </c>
    </row>
    <row r="313" spans="2:5">
      <c r="C313" s="17" t="s">
        <v>0</v>
      </c>
    </row>
    <row r="314" spans="2:5">
      <c r="C314" s="17" t="s">
        <v>1</v>
      </c>
    </row>
    <row r="315" spans="2:5">
      <c r="B315" s="17" t="s">
        <v>2</v>
      </c>
    </row>
    <row r="316" spans="2:5">
      <c r="C316" s="17" t="s">
        <v>50</v>
      </c>
    </row>
    <row r="317" spans="2:5">
      <c r="B317" s="17" t="s">
        <v>3</v>
      </c>
      <c r="C317" s="17" t="s">
        <v>37</v>
      </c>
      <c r="D317" s="17">
        <v>11</v>
      </c>
    </row>
    <row r="320" spans="2:5" ht="28.8">
      <c r="B320" s="17" t="s">
        <v>4</v>
      </c>
      <c r="C320" s="20" t="s">
        <v>5</v>
      </c>
      <c r="D320" s="20" t="s">
        <v>6</v>
      </c>
      <c r="E320" s="20" t="s">
        <v>7</v>
      </c>
    </row>
    <row r="321" spans="2:5">
      <c r="B321" s="17" t="s">
        <v>8</v>
      </c>
      <c r="C321" s="84">
        <v>21842.76</v>
      </c>
      <c r="D321" s="84">
        <v>21556.82</v>
      </c>
      <c r="E321" s="17">
        <f>D338</f>
        <v>1522.24</v>
      </c>
    </row>
    <row r="322" spans="2:5">
      <c r="B322" s="17" t="s">
        <v>9</v>
      </c>
      <c r="E322" s="17">
        <f>C321-E321</f>
        <v>20320.519999999997</v>
      </c>
    </row>
    <row r="324" spans="2:5">
      <c r="B324" s="17" t="s">
        <v>10</v>
      </c>
      <c r="D324" s="17" t="s">
        <v>11</v>
      </c>
    </row>
    <row r="326" spans="2:5">
      <c r="B326" s="22" t="s">
        <v>62</v>
      </c>
      <c r="D326" s="21">
        <v>229.26</v>
      </c>
    </row>
    <row r="327" spans="2:5">
      <c r="B327" s="22" t="s">
        <v>69</v>
      </c>
      <c r="D327" s="21">
        <v>1292.98</v>
      </c>
    </row>
    <row r="338" spans="2:5">
      <c r="B338" s="17" t="s">
        <v>12</v>
      </c>
      <c r="D338" s="17">
        <f>SUM(D325:D337)</f>
        <v>1522.24</v>
      </c>
    </row>
    <row r="340" spans="2:5">
      <c r="B340" s="17" t="s">
        <v>13</v>
      </c>
    </row>
    <row r="341" spans="2:5">
      <c r="B341" s="17" t="s">
        <v>14</v>
      </c>
      <c r="C341" s="17" t="s">
        <v>48</v>
      </c>
    </row>
    <row r="344" spans="2:5">
      <c r="C344" s="17" t="s">
        <v>0</v>
      </c>
    </row>
    <row r="345" spans="2:5">
      <c r="C345" s="17" t="s">
        <v>1</v>
      </c>
    </row>
    <row r="346" spans="2:5">
      <c r="B346" s="17" t="s">
        <v>2</v>
      </c>
    </row>
    <row r="347" spans="2:5">
      <c r="C347" s="17" t="s">
        <v>50</v>
      </c>
    </row>
    <row r="348" spans="2:5">
      <c r="B348" s="17" t="s">
        <v>3</v>
      </c>
      <c r="C348" s="17" t="s">
        <v>37</v>
      </c>
      <c r="D348" s="17">
        <v>12</v>
      </c>
    </row>
    <row r="351" spans="2:5" ht="28.8">
      <c r="B351" s="17" t="s">
        <v>4</v>
      </c>
      <c r="C351" s="20" t="s">
        <v>5</v>
      </c>
      <c r="D351" s="20" t="s">
        <v>6</v>
      </c>
      <c r="E351" s="20" t="s">
        <v>7</v>
      </c>
    </row>
    <row r="352" spans="2:5">
      <c r="B352" s="17" t="s">
        <v>8</v>
      </c>
      <c r="C352" s="110">
        <f>19226.46+3745.44</f>
        <v>22971.899999999998</v>
      </c>
      <c r="D352" s="84">
        <f>18921.02+3745.44</f>
        <v>22666.46</v>
      </c>
      <c r="E352" s="17">
        <f>D369</f>
        <v>50427.94</v>
      </c>
    </row>
    <row r="353" spans="2:5">
      <c r="B353" s="17" t="s">
        <v>9</v>
      </c>
      <c r="E353" s="17">
        <f>C352-E352</f>
        <v>-27456.040000000005</v>
      </c>
    </row>
    <row r="355" spans="2:5">
      <c r="B355" s="17" t="s">
        <v>10</v>
      </c>
      <c r="D355" s="17" t="s">
        <v>11</v>
      </c>
    </row>
    <row r="357" spans="2:5">
      <c r="B357" s="24" t="s">
        <v>220</v>
      </c>
      <c r="D357" s="19">
        <v>33039</v>
      </c>
    </row>
    <row r="358" spans="2:5">
      <c r="B358" s="28" t="s">
        <v>221</v>
      </c>
      <c r="D358" s="25">
        <v>1196.94</v>
      </c>
    </row>
    <row r="359" spans="2:5">
      <c r="B359" s="28" t="s">
        <v>129</v>
      </c>
      <c r="D359" s="25">
        <v>16192</v>
      </c>
    </row>
    <row r="369" spans="2:5">
      <c r="B369" s="17" t="s">
        <v>12</v>
      </c>
      <c r="D369" s="17">
        <f>SUM(D356:D368)</f>
        <v>50427.94</v>
      </c>
    </row>
    <row r="371" spans="2:5">
      <c r="B371" s="17" t="s">
        <v>13</v>
      </c>
    </row>
    <row r="372" spans="2:5">
      <c r="B372" s="17" t="s">
        <v>14</v>
      </c>
      <c r="C372" s="17" t="s">
        <v>48</v>
      </c>
    </row>
    <row r="375" spans="2:5">
      <c r="C375" s="17" t="s">
        <v>0</v>
      </c>
    </row>
    <row r="376" spans="2:5">
      <c r="C376" s="17" t="s">
        <v>1</v>
      </c>
    </row>
    <row r="377" spans="2:5">
      <c r="B377" s="17" t="s">
        <v>2</v>
      </c>
    </row>
    <row r="378" spans="2:5">
      <c r="C378" s="17" t="s">
        <v>50</v>
      </c>
    </row>
    <row r="379" spans="2:5">
      <c r="B379" s="17" t="s">
        <v>3</v>
      </c>
      <c r="C379" s="17" t="s">
        <v>37</v>
      </c>
      <c r="D379" s="17">
        <v>13</v>
      </c>
    </row>
    <row r="382" spans="2:5" ht="28.8">
      <c r="B382" s="17" t="s">
        <v>4</v>
      </c>
      <c r="C382" s="20" t="s">
        <v>5</v>
      </c>
      <c r="D382" s="20" t="s">
        <v>6</v>
      </c>
      <c r="E382" s="20" t="s">
        <v>7</v>
      </c>
    </row>
    <row r="383" spans="2:5">
      <c r="B383" s="17" t="s">
        <v>8</v>
      </c>
      <c r="C383" s="84">
        <v>13043.7</v>
      </c>
      <c r="D383" s="84">
        <v>13768.56</v>
      </c>
      <c r="E383" s="17">
        <f>D400</f>
        <v>14368.32</v>
      </c>
    </row>
    <row r="384" spans="2:5">
      <c r="B384" s="17" t="s">
        <v>9</v>
      </c>
      <c r="E384" s="17">
        <f>C383-E383</f>
        <v>-1324.619999999999</v>
      </c>
    </row>
    <row r="386" spans="2:4">
      <c r="B386" s="17" t="s">
        <v>10</v>
      </c>
      <c r="D386" s="17" t="s">
        <v>11</v>
      </c>
    </row>
    <row r="388" spans="2:4">
      <c r="B388" s="28" t="s">
        <v>129</v>
      </c>
      <c r="D388" s="25">
        <v>14190</v>
      </c>
    </row>
    <row r="389" spans="2:4">
      <c r="B389" s="22" t="s">
        <v>59</v>
      </c>
      <c r="D389" s="21">
        <v>178.32</v>
      </c>
    </row>
    <row r="400" spans="2:4">
      <c r="B400" s="17" t="s">
        <v>12</v>
      </c>
      <c r="D400" s="17">
        <f>SUM(D387:D399)</f>
        <v>14368.32</v>
      </c>
    </row>
    <row r="402" spans="2:5">
      <c r="B402" s="17" t="s">
        <v>13</v>
      </c>
    </row>
    <row r="403" spans="2:5">
      <c r="B403" s="17" t="s">
        <v>14</v>
      </c>
      <c r="C403" s="17" t="s">
        <v>48</v>
      </c>
    </row>
    <row r="406" spans="2:5">
      <c r="C406" s="17" t="s">
        <v>0</v>
      </c>
    </row>
    <row r="407" spans="2:5">
      <c r="C407" s="17" t="s">
        <v>1</v>
      </c>
    </row>
    <row r="408" spans="2:5">
      <c r="B408" s="17" t="s">
        <v>2</v>
      </c>
    </row>
    <row r="409" spans="2:5">
      <c r="C409" s="17" t="s">
        <v>50</v>
      </c>
    </row>
    <row r="410" spans="2:5">
      <c r="B410" s="17" t="s">
        <v>3</v>
      </c>
      <c r="C410" s="17" t="s">
        <v>37</v>
      </c>
      <c r="D410" s="17">
        <v>14</v>
      </c>
    </row>
    <row r="413" spans="2:5" ht="28.8">
      <c r="B413" s="17" t="s">
        <v>4</v>
      </c>
      <c r="C413" s="20" t="s">
        <v>5</v>
      </c>
      <c r="D413" s="20" t="s">
        <v>6</v>
      </c>
      <c r="E413" s="20" t="s">
        <v>7</v>
      </c>
    </row>
    <row r="414" spans="2:5">
      <c r="B414" s="17" t="s">
        <v>8</v>
      </c>
      <c r="C414" s="84">
        <v>16524.419999999998</v>
      </c>
      <c r="D414" s="84">
        <v>15215.8</v>
      </c>
      <c r="E414" s="18">
        <f>D431</f>
        <v>30871.31</v>
      </c>
    </row>
    <row r="415" spans="2:5">
      <c r="B415" s="17" t="s">
        <v>9</v>
      </c>
      <c r="E415" s="18">
        <f>C414-E414</f>
        <v>-14346.890000000003</v>
      </c>
    </row>
    <row r="417" spans="2:4">
      <c r="B417" s="17" t="s">
        <v>10</v>
      </c>
      <c r="D417" s="17" t="s">
        <v>11</v>
      </c>
    </row>
    <row r="419" spans="2:4">
      <c r="B419" s="14" t="s">
        <v>53</v>
      </c>
      <c r="D419" s="19">
        <v>468.3</v>
      </c>
    </row>
    <row r="420" spans="2:4">
      <c r="B420" s="24" t="s">
        <v>129</v>
      </c>
      <c r="D420" s="19">
        <v>15655</v>
      </c>
    </row>
    <row r="421" spans="2:4" ht="28.8">
      <c r="B421" s="28" t="s">
        <v>222</v>
      </c>
      <c r="D421" s="25">
        <v>8738.2800000000007</v>
      </c>
    </row>
    <row r="422" spans="2:4">
      <c r="B422" s="28" t="s">
        <v>215</v>
      </c>
      <c r="D422" s="25">
        <v>6009.73</v>
      </c>
    </row>
    <row r="430" spans="2:4" ht="19.8" customHeight="1"/>
    <row r="431" spans="2:4" ht="19.8" customHeight="1">
      <c r="B431" s="17" t="s">
        <v>12</v>
      </c>
      <c r="D431" s="18">
        <f>SUM(D418:D430)</f>
        <v>30871.31</v>
      </c>
    </row>
    <row r="433" spans="2:5">
      <c r="B433" s="17" t="s">
        <v>13</v>
      </c>
    </row>
    <row r="434" spans="2:5">
      <c r="B434" s="17" t="s">
        <v>14</v>
      </c>
      <c r="C434" s="17" t="s">
        <v>48</v>
      </c>
    </row>
    <row r="437" spans="2:5">
      <c r="C437" s="17" t="s">
        <v>0</v>
      </c>
    </row>
    <row r="438" spans="2:5">
      <c r="C438" s="17" t="s">
        <v>1</v>
      </c>
    </row>
    <row r="439" spans="2:5">
      <c r="B439" s="17" t="s">
        <v>2</v>
      </c>
    </row>
    <row r="440" spans="2:5">
      <c r="C440" s="17" t="s">
        <v>50</v>
      </c>
    </row>
    <row r="441" spans="2:5">
      <c r="B441" s="17" t="s">
        <v>3</v>
      </c>
      <c r="C441" s="17" t="s">
        <v>37</v>
      </c>
      <c r="D441" s="17">
        <v>15</v>
      </c>
    </row>
    <row r="444" spans="2:5" ht="28.8">
      <c r="B444" s="17" t="s">
        <v>4</v>
      </c>
      <c r="C444" s="20" t="s">
        <v>5</v>
      </c>
      <c r="D444" s="20" t="s">
        <v>6</v>
      </c>
      <c r="E444" s="20" t="s">
        <v>7</v>
      </c>
    </row>
    <row r="445" spans="2:5">
      <c r="B445" s="17" t="s">
        <v>8</v>
      </c>
      <c r="C445" s="84">
        <v>16355.16</v>
      </c>
      <c r="D445" s="84">
        <v>16305</v>
      </c>
      <c r="E445" s="17">
        <f>D462</f>
        <v>16219.19</v>
      </c>
    </row>
    <row r="446" spans="2:5">
      <c r="B446" s="17" t="s">
        <v>9</v>
      </c>
      <c r="E446" s="17">
        <f>C445-E445</f>
        <v>135.96999999999935</v>
      </c>
    </row>
    <row r="448" spans="2:5">
      <c r="B448" s="17" t="s">
        <v>10</v>
      </c>
      <c r="D448" s="17" t="s">
        <v>11</v>
      </c>
    </row>
    <row r="450" spans="2:4">
      <c r="B450" s="28" t="s">
        <v>129</v>
      </c>
      <c r="D450" s="25">
        <v>15136</v>
      </c>
    </row>
    <row r="451" spans="2:4">
      <c r="B451" s="28" t="s">
        <v>96</v>
      </c>
      <c r="D451" s="25">
        <v>1083.19</v>
      </c>
    </row>
    <row r="462" spans="2:4">
      <c r="B462" s="17" t="s">
        <v>12</v>
      </c>
      <c r="D462" s="17">
        <f>SUM(D449:D461)</f>
        <v>16219.19</v>
      </c>
    </row>
    <row r="464" spans="2:4">
      <c r="B464" s="17" t="s">
        <v>13</v>
      </c>
    </row>
    <row r="465" spans="2:5">
      <c r="B465" s="17" t="s">
        <v>14</v>
      </c>
      <c r="C465" s="17" t="s">
        <v>48</v>
      </c>
    </row>
    <row r="468" spans="2:5">
      <c r="C468" s="17" t="s">
        <v>0</v>
      </c>
    </row>
    <row r="469" spans="2:5">
      <c r="C469" s="17" t="s">
        <v>1</v>
      </c>
    </row>
    <row r="470" spans="2:5">
      <c r="B470" s="17" t="s">
        <v>2</v>
      </c>
    </row>
    <row r="471" spans="2:5">
      <c r="C471" s="17" t="s">
        <v>50</v>
      </c>
    </row>
    <row r="472" spans="2:5">
      <c r="B472" s="17" t="s">
        <v>3</v>
      </c>
      <c r="C472" s="17" t="s">
        <v>37</v>
      </c>
      <c r="D472" s="17">
        <v>16</v>
      </c>
    </row>
    <row r="475" spans="2:5" ht="28.8">
      <c r="B475" s="17" t="s">
        <v>4</v>
      </c>
      <c r="C475" s="20" t="s">
        <v>5</v>
      </c>
      <c r="D475" s="20" t="s">
        <v>6</v>
      </c>
      <c r="E475" s="20" t="s">
        <v>7</v>
      </c>
    </row>
    <row r="476" spans="2:5">
      <c r="B476" s="17" t="s">
        <v>8</v>
      </c>
      <c r="C476" s="84">
        <v>16490.88</v>
      </c>
      <c r="D476" s="84">
        <v>16802.09</v>
      </c>
      <c r="E476" s="17">
        <f>D493</f>
        <v>23819.57</v>
      </c>
    </row>
    <row r="477" spans="2:5">
      <c r="B477" s="17" t="s">
        <v>9</v>
      </c>
      <c r="E477" s="17">
        <f>C476-E476</f>
        <v>-7328.6899999999987</v>
      </c>
    </row>
    <row r="479" spans="2:5">
      <c r="B479" s="17" t="s">
        <v>10</v>
      </c>
      <c r="D479" s="17" t="s">
        <v>11</v>
      </c>
    </row>
    <row r="481" spans="2:4">
      <c r="B481" s="24" t="s">
        <v>129</v>
      </c>
      <c r="D481" s="19">
        <v>15158</v>
      </c>
    </row>
    <row r="482" spans="2:4" ht="28.8">
      <c r="B482" s="28" t="s">
        <v>222</v>
      </c>
      <c r="D482" s="25">
        <v>8661.57</v>
      </c>
    </row>
    <row r="493" spans="2:4" ht="21.6" customHeight="1">
      <c r="B493" s="17" t="s">
        <v>12</v>
      </c>
      <c r="D493" s="17">
        <f>SUM(D480:D492)</f>
        <v>23819.57</v>
      </c>
    </row>
    <row r="495" spans="2:4">
      <c r="B495" s="17" t="s">
        <v>13</v>
      </c>
    </row>
    <row r="496" spans="2:4">
      <c r="B496" s="17" t="s">
        <v>14</v>
      </c>
      <c r="C496" s="17" t="s">
        <v>48</v>
      </c>
    </row>
    <row r="499" spans="2:5">
      <c r="C499" s="17" t="s">
        <v>0</v>
      </c>
    </row>
    <row r="500" spans="2:5">
      <c r="C500" s="17" t="s">
        <v>1</v>
      </c>
    </row>
    <row r="501" spans="2:5">
      <c r="B501" s="17" t="s">
        <v>2</v>
      </c>
    </row>
    <row r="502" spans="2:5">
      <c r="C502" s="17" t="s">
        <v>50</v>
      </c>
    </row>
    <row r="503" spans="2:5">
      <c r="B503" s="17" t="s">
        <v>3</v>
      </c>
      <c r="C503" s="17" t="s">
        <v>37</v>
      </c>
      <c r="D503" s="17">
        <v>17</v>
      </c>
    </row>
    <row r="506" spans="2:5" ht="28.8">
      <c r="B506" s="17" t="s">
        <v>4</v>
      </c>
      <c r="C506" s="20" t="s">
        <v>5</v>
      </c>
      <c r="D506" s="20" t="s">
        <v>6</v>
      </c>
      <c r="E506" s="20" t="s">
        <v>7</v>
      </c>
    </row>
    <row r="507" spans="2:5">
      <c r="B507" s="17" t="s">
        <v>8</v>
      </c>
      <c r="C507" s="84">
        <v>17393.64</v>
      </c>
      <c r="D507" s="84">
        <v>17237.86</v>
      </c>
      <c r="E507" s="17">
        <f>D524</f>
        <v>2585.9699999999998</v>
      </c>
    </row>
    <row r="508" spans="2:5">
      <c r="B508" s="17" t="s">
        <v>9</v>
      </c>
      <c r="E508" s="17">
        <f>C507-E507</f>
        <v>14807.67</v>
      </c>
    </row>
    <row r="510" spans="2:5">
      <c r="B510" s="17" t="s">
        <v>10</v>
      </c>
      <c r="D510" s="17" t="s">
        <v>11</v>
      </c>
    </row>
    <row r="512" spans="2:5">
      <c r="B512" s="22" t="s">
        <v>69</v>
      </c>
      <c r="D512" s="21">
        <v>2585.9699999999998</v>
      </c>
    </row>
    <row r="524" spans="2:4">
      <c r="B524" s="17" t="s">
        <v>12</v>
      </c>
      <c r="D524" s="17">
        <f>SUM(D511:D523)</f>
        <v>2585.9699999999998</v>
      </c>
    </row>
    <row r="526" spans="2:4">
      <c r="B526" s="17" t="s">
        <v>13</v>
      </c>
    </row>
    <row r="527" spans="2:4">
      <c r="B527" s="17" t="s">
        <v>14</v>
      </c>
      <c r="C527" s="17" t="s">
        <v>48</v>
      </c>
    </row>
    <row r="530" spans="2:5">
      <c r="C530" s="17" t="s">
        <v>0</v>
      </c>
    </row>
    <row r="531" spans="2:5">
      <c r="C531" s="17" t="s">
        <v>1</v>
      </c>
    </row>
    <row r="532" spans="2:5">
      <c r="B532" s="17" t="s">
        <v>2</v>
      </c>
    </row>
    <row r="533" spans="2:5">
      <c r="C533" s="17" t="s">
        <v>50</v>
      </c>
    </row>
    <row r="534" spans="2:5">
      <c r="B534" s="17" t="s">
        <v>3</v>
      </c>
      <c r="C534" s="17" t="s">
        <v>37</v>
      </c>
      <c r="D534" s="17">
        <v>18</v>
      </c>
    </row>
    <row r="537" spans="2:5" ht="28.8">
      <c r="B537" s="17" t="s">
        <v>4</v>
      </c>
      <c r="C537" s="20" t="s">
        <v>5</v>
      </c>
      <c r="D537" s="20" t="s">
        <v>6</v>
      </c>
      <c r="E537" s="20" t="s">
        <v>7</v>
      </c>
    </row>
    <row r="538" spans="2:5">
      <c r="B538" s="17" t="s">
        <v>8</v>
      </c>
      <c r="C538" s="84">
        <v>13065.48</v>
      </c>
      <c r="D538" s="84">
        <v>13755.04</v>
      </c>
      <c r="E538" s="17">
        <f>D555</f>
        <v>52138.82</v>
      </c>
    </row>
    <row r="539" spans="2:5">
      <c r="B539" s="17" t="s">
        <v>9</v>
      </c>
      <c r="E539" s="17">
        <f>C538-E538</f>
        <v>-39073.339999999997</v>
      </c>
    </row>
    <row r="541" spans="2:5">
      <c r="B541" s="17" t="s">
        <v>10</v>
      </c>
      <c r="D541" s="17" t="s">
        <v>11</v>
      </c>
    </row>
    <row r="543" spans="2:5">
      <c r="B543" s="24" t="s">
        <v>129</v>
      </c>
      <c r="D543" s="19">
        <v>16139</v>
      </c>
    </row>
    <row r="544" spans="2:5">
      <c r="B544" s="24" t="s">
        <v>66</v>
      </c>
      <c r="D544" s="19">
        <v>26544</v>
      </c>
    </row>
    <row r="545" spans="2:4" ht="28.8">
      <c r="B545" s="28" t="s">
        <v>222</v>
      </c>
      <c r="D545" s="25">
        <v>8710.94</v>
      </c>
    </row>
    <row r="546" spans="2:4">
      <c r="B546" s="22" t="s">
        <v>97</v>
      </c>
      <c r="D546" s="21">
        <v>744.88</v>
      </c>
    </row>
    <row r="555" spans="2:4">
      <c r="B555" s="17" t="s">
        <v>12</v>
      </c>
      <c r="D555" s="17">
        <f>SUM(D542:D554)</f>
        <v>52138.82</v>
      </c>
    </row>
    <row r="557" spans="2:4">
      <c r="B557" s="17" t="s">
        <v>13</v>
      </c>
    </row>
    <row r="558" spans="2:4">
      <c r="B558" s="17" t="s">
        <v>14</v>
      </c>
      <c r="C558" s="17" t="s">
        <v>48</v>
      </c>
    </row>
    <row r="563" spans="2:5">
      <c r="C563" s="17" t="s">
        <v>0</v>
      </c>
    </row>
    <row r="564" spans="2:5">
      <c r="C564" s="17" t="s">
        <v>1</v>
      </c>
    </row>
    <row r="565" spans="2:5">
      <c r="B565" s="17" t="s">
        <v>2</v>
      </c>
    </row>
    <row r="566" spans="2:5">
      <c r="C566" s="17" t="s">
        <v>50</v>
      </c>
    </row>
    <row r="567" spans="2:5">
      <c r="B567" s="17" t="s">
        <v>3</v>
      </c>
      <c r="C567" s="17" t="s">
        <v>37</v>
      </c>
      <c r="D567" s="17">
        <v>19</v>
      </c>
    </row>
    <row r="570" spans="2:5" ht="28.8">
      <c r="B570" s="17" t="s">
        <v>4</v>
      </c>
      <c r="C570" s="20" t="s">
        <v>5</v>
      </c>
      <c r="D570" s="20" t="s">
        <v>6</v>
      </c>
      <c r="E570" s="20" t="s">
        <v>7</v>
      </c>
    </row>
    <row r="571" spans="2:5">
      <c r="B571" s="17" t="s">
        <v>8</v>
      </c>
      <c r="C571" s="84">
        <v>17374.68</v>
      </c>
      <c r="D571" s="84">
        <v>17225.18</v>
      </c>
      <c r="E571" s="17">
        <v>0</v>
      </c>
    </row>
    <row r="572" spans="2:5">
      <c r="B572" s="17" t="s">
        <v>9</v>
      </c>
      <c r="E572" s="17">
        <f>C571-E571</f>
        <v>17374.68</v>
      </c>
    </row>
    <row r="574" spans="2:5">
      <c r="B574" s="17" t="s">
        <v>10</v>
      </c>
      <c r="D574" s="17" t="s">
        <v>11</v>
      </c>
    </row>
    <row r="588" spans="2:4">
      <c r="B588" s="17" t="s">
        <v>12</v>
      </c>
      <c r="D588" s="17">
        <f>SUM(D575:D587)</f>
        <v>0</v>
      </c>
    </row>
    <row r="590" spans="2:4">
      <c r="B590" s="17" t="s">
        <v>13</v>
      </c>
    </row>
    <row r="591" spans="2:4">
      <c r="B591" s="17" t="s">
        <v>14</v>
      </c>
      <c r="C591" s="17" t="s">
        <v>48</v>
      </c>
    </row>
    <row r="596" spans="2:5">
      <c r="C596" s="17" t="s">
        <v>0</v>
      </c>
    </row>
    <row r="597" spans="2:5">
      <c r="C597" s="17" t="s">
        <v>1</v>
      </c>
    </row>
    <row r="598" spans="2:5">
      <c r="B598" s="17" t="s">
        <v>2</v>
      </c>
    </row>
    <row r="599" spans="2:5">
      <c r="C599" s="17" t="s">
        <v>50</v>
      </c>
    </row>
    <row r="600" spans="2:5">
      <c r="B600" s="17" t="s">
        <v>3</v>
      </c>
      <c r="C600" s="17" t="s">
        <v>37</v>
      </c>
      <c r="D600" s="17">
        <v>20</v>
      </c>
    </row>
    <row r="603" spans="2:5" ht="28.8">
      <c r="B603" s="17" t="s">
        <v>4</v>
      </c>
      <c r="C603" s="20" t="s">
        <v>5</v>
      </c>
      <c r="D603" s="20" t="s">
        <v>6</v>
      </c>
      <c r="E603" s="20" t="s">
        <v>7</v>
      </c>
    </row>
    <row r="604" spans="2:5">
      <c r="B604" s="17" t="s">
        <v>8</v>
      </c>
      <c r="C604" s="84">
        <v>17614.740000000002</v>
      </c>
      <c r="D604" s="84">
        <v>17604.509999999998</v>
      </c>
      <c r="E604" s="17">
        <f>D621</f>
        <v>0</v>
      </c>
    </row>
    <row r="605" spans="2:5">
      <c r="B605" s="17" t="s">
        <v>9</v>
      </c>
      <c r="E605" s="17">
        <f>C604-E604</f>
        <v>17614.740000000002</v>
      </c>
    </row>
    <row r="607" spans="2:5">
      <c r="B607" s="17" t="s">
        <v>10</v>
      </c>
      <c r="D607" s="17" t="s">
        <v>11</v>
      </c>
    </row>
    <row r="621" spans="2:4">
      <c r="B621" s="17" t="s">
        <v>12</v>
      </c>
      <c r="D621" s="17">
        <f>SUM(D608:D620)</f>
        <v>0</v>
      </c>
    </row>
    <row r="623" spans="2:4">
      <c r="B623" s="17" t="s">
        <v>13</v>
      </c>
    </row>
    <row r="624" spans="2:4">
      <c r="B624" s="17" t="s">
        <v>14</v>
      </c>
      <c r="C624" s="17" t="s">
        <v>48</v>
      </c>
    </row>
    <row r="629" spans="2:5">
      <c r="C629" s="17" t="s">
        <v>0</v>
      </c>
    </row>
    <row r="630" spans="2:5">
      <c r="C630" s="17" t="s">
        <v>1</v>
      </c>
    </row>
    <row r="631" spans="2:5">
      <c r="B631" s="17" t="s">
        <v>2</v>
      </c>
    </row>
    <row r="632" spans="2:5">
      <c r="C632" s="17" t="s">
        <v>50</v>
      </c>
    </row>
    <row r="633" spans="2:5">
      <c r="B633" s="17" t="s">
        <v>3</v>
      </c>
      <c r="C633" s="17" t="s">
        <v>37</v>
      </c>
      <c r="D633" s="17">
        <v>21</v>
      </c>
    </row>
    <row r="636" spans="2:5" ht="28.8">
      <c r="B636" s="17" t="s">
        <v>4</v>
      </c>
      <c r="C636" s="20" t="s">
        <v>5</v>
      </c>
      <c r="D636" s="20" t="s">
        <v>6</v>
      </c>
      <c r="E636" s="20" t="s">
        <v>7</v>
      </c>
    </row>
    <row r="637" spans="2:5">
      <c r="B637" s="17" t="s">
        <v>8</v>
      </c>
      <c r="C637" s="84">
        <v>17494.5</v>
      </c>
      <c r="D637" s="84">
        <v>18084.849999999999</v>
      </c>
      <c r="E637" s="17">
        <f>D654</f>
        <v>45817.36</v>
      </c>
    </row>
    <row r="638" spans="2:5">
      <c r="B638" s="17" t="s">
        <v>9</v>
      </c>
      <c r="E638" s="17">
        <f>C637-E637</f>
        <v>-28322.86</v>
      </c>
    </row>
    <row r="640" spans="2:5">
      <c r="B640" s="17" t="s">
        <v>10</v>
      </c>
      <c r="D640" s="17" t="s">
        <v>11</v>
      </c>
    </row>
    <row r="642" spans="2:4">
      <c r="B642" s="28" t="s">
        <v>223</v>
      </c>
      <c r="D642" s="25">
        <v>12344.99</v>
      </c>
    </row>
    <row r="643" spans="2:4">
      <c r="B643" s="28" t="s">
        <v>215</v>
      </c>
      <c r="D643" s="25">
        <v>5613.37</v>
      </c>
    </row>
    <row r="644" spans="2:4">
      <c r="B644" s="28" t="s">
        <v>165</v>
      </c>
      <c r="D644" s="25">
        <v>27859</v>
      </c>
    </row>
    <row r="654" spans="2:4">
      <c r="B654" s="17" t="s">
        <v>12</v>
      </c>
      <c r="D654" s="17">
        <f>SUM(D641:D653)</f>
        <v>45817.36</v>
      </c>
    </row>
    <row r="656" spans="2:4">
      <c r="B656" s="17" t="s">
        <v>13</v>
      </c>
    </row>
    <row r="657" spans="2:5">
      <c r="B657" s="17" t="s">
        <v>14</v>
      </c>
      <c r="C657" s="17" t="s">
        <v>48</v>
      </c>
    </row>
    <row r="663" spans="2:5">
      <c r="C663" s="17" t="s">
        <v>0</v>
      </c>
    </row>
    <row r="664" spans="2:5">
      <c r="C664" s="17" t="s">
        <v>1</v>
      </c>
    </row>
    <row r="665" spans="2:5">
      <c r="B665" s="17" t="s">
        <v>2</v>
      </c>
    </row>
    <row r="666" spans="2:5">
      <c r="C666" s="17" t="s">
        <v>50</v>
      </c>
    </row>
    <row r="667" spans="2:5">
      <c r="B667" s="17" t="s">
        <v>3</v>
      </c>
      <c r="C667" s="17" t="s">
        <v>37</v>
      </c>
      <c r="D667" s="17">
        <v>22</v>
      </c>
    </row>
    <row r="670" spans="2:5" ht="28.8">
      <c r="B670" s="17" t="s">
        <v>4</v>
      </c>
      <c r="C670" s="20" t="s">
        <v>5</v>
      </c>
      <c r="D670" s="20" t="s">
        <v>6</v>
      </c>
      <c r="E670" s="20" t="s">
        <v>7</v>
      </c>
    </row>
    <row r="671" spans="2:5">
      <c r="B671" s="17" t="s">
        <v>8</v>
      </c>
      <c r="C671" s="84">
        <v>17441.64</v>
      </c>
      <c r="D671" s="84">
        <v>22479.35</v>
      </c>
      <c r="E671" s="17">
        <f>D688</f>
        <v>0</v>
      </c>
    </row>
    <row r="672" spans="2:5">
      <c r="B672" s="17" t="s">
        <v>9</v>
      </c>
      <c r="E672" s="17">
        <f>C671-E671</f>
        <v>17441.64</v>
      </c>
    </row>
    <row r="674" spans="2:4">
      <c r="B674" s="17" t="s">
        <v>10</v>
      </c>
      <c r="D674" s="17" t="s">
        <v>11</v>
      </c>
    </row>
    <row r="676" spans="2:4">
      <c r="B676" s="20"/>
      <c r="D676" s="18"/>
    </row>
    <row r="688" spans="2:4">
      <c r="B688" s="17" t="s">
        <v>12</v>
      </c>
      <c r="D688" s="17">
        <f>SUM(D675:D687)</f>
        <v>0</v>
      </c>
    </row>
    <row r="690" spans="2:5">
      <c r="B690" s="17" t="s">
        <v>13</v>
      </c>
    </row>
    <row r="691" spans="2:5">
      <c r="B691" s="17" t="s">
        <v>14</v>
      </c>
      <c r="C691" s="17" t="s">
        <v>48</v>
      </c>
    </row>
    <row r="696" spans="2:5">
      <c r="C696" s="17" t="s">
        <v>0</v>
      </c>
    </row>
    <row r="697" spans="2:5">
      <c r="C697" s="17" t="s">
        <v>1</v>
      </c>
    </row>
    <row r="698" spans="2:5">
      <c r="B698" s="17" t="s">
        <v>2</v>
      </c>
    </row>
    <row r="699" spans="2:5">
      <c r="C699" s="17" t="s">
        <v>50</v>
      </c>
    </row>
    <row r="700" spans="2:5">
      <c r="B700" s="17" t="s">
        <v>3</v>
      </c>
      <c r="C700" s="17" t="s">
        <v>37</v>
      </c>
      <c r="D700" s="17">
        <v>23</v>
      </c>
    </row>
    <row r="703" spans="2:5" ht="28.8">
      <c r="B703" s="17" t="s">
        <v>4</v>
      </c>
      <c r="C703" s="20" t="s">
        <v>5</v>
      </c>
      <c r="D703" s="20" t="s">
        <v>6</v>
      </c>
      <c r="E703" s="20" t="s">
        <v>7</v>
      </c>
    </row>
    <row r="704" spans="2:5">
      <c r="B704" s="17" t="s">
        <v>8</v>
      </c>
      <c r="C704" s="84">
        <v>17330.28</v>
      </c>
      <c r="D704" s="84">
        <v>17712.28</v>
      </c>
      <c r="E704" s="17">
        <f>D721</f>
        <v>0</v>
      </c>
    </row>
    <row r="705" spans="2:5">
      <c r="B705" s="17" t="s">
        <v>9</v>
      </c>
      <c r="E705" s="17">
        <f>C704-E704</f>
        <v>17330.28</v>
      </c>
    </row>
    <row r="707" spans="2:5">
      <c r="B707" s="17" t="s">
        <v>10</v>
      </c>
      <c r="D707" s="17" t="s">
        <v>11</v>
      </c>
    </row>
    <row r="709" spans="2:5">
      <c r="B709" s="20"/>
      <c r="D709" s="18"/>
    </row>
    <row r="710" spans="2:5">
      <c r="B710" s="20"/>
      <c r="D710" s="18"/>
    </row>
    <row r="721" spans="2:4">
      <c r="B721" s="17" t="s">
        <v>12</v>
      </c>
      <c r="D721" s="17">
        <f>SUM(D708:D720)</f>
        <v>0</v>
      </c>
    </row>
    <row r="723" spans="2:4">
      <c r="B723" s="17" t="s">
        <v>13</v>
      </c>
    </row>
    <row r="724" spans="2:4">
      <c r="B724" s="17" t="s">
        <v>14</v>
      </c>
      <c r="C724" s="17" t="s">
        <v>48</v>
      </c>
    </row>
    <row r="730" spans="2:4">
      <c r="C730" s="17" t="s">
        <v>0</v>
      </c>
    </row>
    <row r="731" spans="2:4">
      <c r="C731" s="17" t="s">
        <v>1</v>
      </c>
    </row>
    <row r="732" spans="2:4">
      <c r="B732" s="17" t="s">
        <v>2</v>
      </c>
    </row>
    <row r="733" spans="2:4">
      <c r="C733" s="17" t="s">
        <v>50</v>
      </c>
    </row>
    <row r="734" spans="2:4">
      <c r="B734" s="17" t="s">
        <v>3</v>
      </c>
      <c r="C734" s="17" t="s">
        <v>37</v>
      </c>
      <c r="D734" s="38">
        <v>24</v>
      </c>
    </row>
    <row r="737" spans="2:5" ht="28.8">
      <c r="B737" s="17" t="s">
        <v>4</v>
      </c>
      <c r="C737" s="20" t="s">
        <v>5</v>
      </c>
      <c r="D737" s="20" t="s">
        <v>6</v>
      </c>
      <c r="E737" s="20" t="s">
        <v>7</v>
      </c>
    </row>
    <row r="738" spans="2:5">
      <c r="B738" s="17" t="s">
        <v>8</v>
      </c>
      <c r="C738" s="84">
        <v>17593.38</v>
      </c>
      <c r="D738" s="84">
        <v>20157.13</v>
      </c>
      <c r="E738" s="17">
        <f>D755</f>
        <v>736.14</v>
      </c>
    </row>
    <row r="739" spans="2:5">
      <c r="B739" s="17" t="s">
        <v>9</v>
      </c>
      <c r="E739" s="17">
        <f>C738-E738</f>
        <v>16857.240000000002</v>
      </c>
    </row>
    <row r="741" spans="2:5">
      <c r="B741" s="17" t="s">
        <v>10</v>
      </c>
      <c r="D741" s="17" t="s">
        <v>11</v>
      </c>
    </row>
    <row r="743" spans="2:5">
      <c r="B743" s="28" t="s">
        <v>224</v>
      </c>
      <c r="D743" s="25">
        <v>736.14</v>
      </c>
    </row>
    <row r="755" spans="2:4">
      <c r="B755" s="17" t="s">
        <v>12</v>
      </c>
      <c r="D755" s="17">
        <f>SUM(D742:D754)</f>
        <v>736.14</v>
      </c>
    </row>
    <row r="757" spans="2:4">
      <c r="B757" s="17" t="s">
        <v>13</v>
      </c>
    </row>
    <row r="758" spans="2:4">
      <c r="B758" s="17" t="s">
        <v>14</v>
      </c>
      <c r="C758" s="17" t="s">
        <v>48</v>
      </c>
    </row>
    <row r="764" spans="2:4">
      <c r="C764" s="17" t="s">
        <v>0</v>
      </c>
    </row>
    <row r="765" spans="2:4">
      <c r="C765" s="17" t="s">
        <v>1</v>
      </c>
    </row>
    <row r="766" spans="2:4">
      <c r="B766" s="17" t="s">
        <v>2</v>
      </c>
    </row>
    <row r="767" spans="2:4">
      <c r="C767" s="17" t="s">
        <v>50</v>
      </c>
    </row>
    <row r="768" spans="2:4">
      <c r="B768" s="17" t="s">
        <v>3</v>
      </c>
      <c r="C768" s="17" t="s">
        <v>37</v>
      </c>
      <c r="D768" s="17">
        <v>25</v>
      </c>
    </row>
    <row r="771" spans="2:5" ht="28.8">
      <c r="B771" s="17" t="s">
        <v>4</v>
      </c>
      <c r="C771" s="20" t="s">
        <v>5</v>
      </c>
      <c r="D771" s="20" t="s">
        <v>6</v>
      </c>
      <c r="E771" s="20" t="s">
        <v>7</v>
      </c>
    </row>
    <row r="772" spans="2:5">
      <c r="B772" s="17" t="s">
        <v>8</v>
      </c>
      <c r="C772" s="84">
        <v>18067.62</v>
      </c>
      <c r="D772" s="84">
        <v>18470.64</v>
      </c>
      <c r="E772" s="17">
        <f>D789</f>
        <v>10905.3</v>
      </c>
    </row>
    <row r="773" spans="2:5">
      <c r="B773" s="17" t="s">
        <v>9</v>
      </c>
      <c r="E773" s="17">
        <f>C772-E772</f>
        <v>7162.32</v>
      </c>
    </row>
    <row r="775" spans="2:5">
      <c r="B775" s="17" t="s">
        <v>10</v>
      </c>
      <c r="D775" s="17" t="s">
        <v>11</v>
      </c>
    </row>
    <row r="777" spans="2:5">
      <c r="B777" s="28" t="s">
        <v>225</v>
      </c>
      <c r="D777" s="25">
        <v>1639.33</v>
      </c>
    </row>
    <row r="778" spans="2:5">
      <c r="B778" s="16" t="s">
        <v>226</v>
      </c>
      <c r="D778" s="16">
        <v>9265.9699999999993</v>
      </c>
    </row>
    <row r="789" spans="2:4">
      <c r="B789" s="17" t="s">
        <v>12</v>
      </c>
      <c r="D789" s="17">
        <f>SUM(D776:D788)</f>
        <v>10905.3</v>
      </c>
    </row>
    <row r="791" spans="2:4">
      <c r="B791" s="17" t="s">
        <v>13</v>
      </c>
    </row>
    <row r="792" spans="2:4">
      <c r="B792" s="17" t="s">
        <v>14</v>
      </c>
      <c r="C792" s="17" t="s">
        <v>48</v>
      </c>
    </row>
    <row r="795" spans="2:4">
      <c r="C795" s="17" t="s">
        <v>0</v>
      </c>
    </row>
    <row r="796" spans="2:4">
      <c r="C796" s="17" t="s">
        <v>1</v>
      </c>
    </row>
    <row r="797" spans="2:4">
      <c r="B797" s="17" t="s">
        <v>2</v>
      </c>
    </row>
    <row r="798" spans="2:4">
      <c r="C798" s="17" t="s">
        <v>50</v>
      </c>
    </row>
    <row r="799" spans="2:4">
      <c r="B799" s="17" t="s">
        <v>3</v>
      </c>
      <c r="C799" s="17" t="s">
        <v>37</v>
      </c>
      <c r="D799" s="17">
        <v>26</v>
      </c>
    </row>
    <row r="802" spans="2:5" ht="28.8">
      <c r="B802" s="17" t="s">
        <v>4</v>
      </c>
      <c r="C802" s="20" t="s">
        <v>5</v>
      </c>
      <c r="D802" s="20" t="s">
        <v>6</v>
      </c>
      <c r="E802" s="20" t="s">
        <v>7</v>
      </c>
    </row>
    <row r="803" spans="2:5">
      <c r="B803" s="17" t="s">
        <v>8</v>
      </c>
      <c r="C803" s="110">
        <f>14520.36+2320.9</f>
        <v>16841.260000000002</v>
      </c>
      <c r="D803" s="84">
        <f>14314.75+2320.9</f>
        <v>16635.650000000001</v>
      </c>
      <c r="E803" s="17">
        <f>D820</f>
        <v>1613.8799999999999</v>
      </c>
    </row>
    <row r="804" spans="2:5">
      <c r="B804" s="17" t="s">
        <v>9</v>
      </c>
      <c r="E804" s="17">
        <f>C803-E803</f>
        <v>15227.380000000003</v>
      </c>
    </row>
    <row r="806" spans="2:5">
      <c r="B806" s="17" t="s">
        <v>10</v>
      </c>
      <c r="D806" s="17" t="s">
        <v>11</v>
      </c>
    </row>
    <row r="808" spans="2:5">
      <c r="B808" s="22" t="s">
        <v>59</v>
      </c>
      <c r="D808" s="21">
        <v>178.32</v>
      </c>
    </row>
    <row r="809" spans="2:5" ht="28.8">
      <c r="B809" s="15" t="s">
        <v>227</v>
      </c>
      <c r="D809" s="16">
        <v>1435.56</v>
      </c>
    </row>
    <row r="820" spans="2:4">
      <c r="B820" s="17" t="s">
        <v>12</v>
      </c>
      <c r="D820" s="17">
        <f>SUM(D807:D819)</f>
        <v>1613.8799999999999</v>
      </c>
    </row>
    <row r="822" spans="2:4">
      <c r="B822" s="17" t="s">
        <v>13</v>
      </c>
    </row>
    <row r="823" spans="2:4">
      <c r="B823" s="17" t="s">
        <v>14</v>
      </c>
      <c r="C823" s="17" t="s">
        <v>48</v>
      </c>
    </row>
    <row r="827" spans="2:4">
      <c r="C827" s="17" t="s">
        <v>0</v>
      </c>
    </row>
    <row r="828" spans="2:4">
      <c r="C828" s="17" t="s">
        <v>1</v>
      </c>
    </row>
    <row r="829" spans="2:4">
      <c r="B829" s="17" t="s">
        <v>2</v>
      </c>
    </row>
    <row r="830" spans="2:4">
      <c r="C830" s="17" t="s">
        <v>50</v>
      </c>
    </row>
    <row r="831" spans="2:4">
      <c r="B831" s="17" t="s">
        <v>3</v>
      </c>
      <c r="C831" s="17" t="s">
        <v>37</v>
      </c>
      <c r="D831" s="17">
        <v>28</v>
      </c>
    </row>
    <row r="834" spans="2:5" ht="28.8">
      <c r="B834" s="17" t="s">
        <v>4</v>
      </c>
      <c r="C834" s="20" t="s">
        <v>5</v>
      </c>
      <c r="D834" s="20" t="s">
        <v>6</v>
      </c>
      <c r="E834" s="20" t="s">
        <v>7</v>
      </c>
    </row>
    <row r="835" spans="2:5">
      <c r="B835" s="17" t="s">
        <v>8</v>
      </c>
      <c r="C835" s="84">
        <v>17465.52</v>
      </c>
      <c r="D835" s="84">
        <v>16650.75</v>
      </c>
      <c r="E835" s="18">
        <f>D851</f>
        <v>50085.383333333339</v>
      </c>
    </row>
    <row r="836" spans="2:5">
      <c r="B836" s="17" t="s">
        <v>9</v>
      </c>
      <c r="E836" s="18">
        <f>C835-E835+D853</f>
        <v>-29006.863333333338</v>
      </c>
    </row>
    <row r="838" spans="2:5">
      <c r="B838" s="17" t="s">
        <v>10</v>
      </c>
      <c r="D838" s="17" t="s">
        <v>11</v>
      </c>
    </row>
    <row r="840" spans="2:5">
      <c r="B840" s="28" t="s">
        <v>179</v>
      </c>
      <c r="D840" s="21">
        <v>218.83</v>
      </c>
    </row>
    <row r="841" spans="2:5" ht="28.8">
      <c r="B841" s="28" t="s">
        <v>181</v>
      </c>
      <c r="D841" s="21">
        <v>941.22</v>
      </c>
    </row>
    <row r="842" spans="2:5">
      <c r="B842" s="15" t="s">
        <v>228</v>
      </c>
      <c r="D842" s="16">
        <v>45401</v>
      </c>
    </row>
    <row r="843" spans="2:5">
      <c r="B843" s="15" t="s">
        <v>229</v>
      </c>
      <c r="D843" s="16">
        <v>3524.3333333333335</v>
      </c>
    </row>
    <row r="851" spans="1:5">
      <c r="B851" s="17" t="s">
        <v>12</v>
      </c>
      <c r="D851" s="18">
        <f>SUM(D839:D850)</f>
        <v>50085.383333333339</v>
      </c>
    </row>
    <row r="852" spans="1:5" s="13" customFormat="1">
      <c r="A852" s="17"/>
      <c r="B852" s="17"/>
      <c r="C852" s="17"/>
      <c r="D852" s="18"/>
      <c r="E852" s="17"/>
    </row>
    <row r="853" spans="1:5" s="13" customFormat="1" ht="28.8">
      <c r="A853" s="17"/>
      <c r="B853" s="20" t="s">
        <v>318</v>
      </c>
      <c r="C853" s="17"/>
      <c r="D853" s="21">
        <v>3613</v>
      </c>
      <c r="E853" s="17"/>
    </row>
    <row r="854" spans="1:5" s="13" customFormat="1">
      <c r="A854" s="17"/>
      <c r="B854" s="17"/>
      <c r="C854" s="17"/>
      <c r="D854" s="18"/>
      <c r="E854" s="17"/>
    </row>
    <row r="856" spans="1:5">
      <c r="B856" s="17" t="s">
        <v>13</v>
      </c>
    </row>
    <row r="857" spans="1:5">
      <c r="B857" s="17" t="s">
        <v>14</v>
      </c>
      <c r="C857" s="17" t="s">
        <v>48</v>
      </c>
    </row>
    <row r="860" spans="1:5">
      <c r="C860" s="17" t="s">
        <v>0</v>
      </c>
    </row>
    <row r="861" spans="1:5">
      <c r="C861" s="17" t="s">
        <v>1</v>
      </c>
    </row>
    <row r="862" spans="1:5">
      <c r="B862" s="17" t="s">
        <v>2</v>
      </c>
    </row>
    <row r="863" spans="1:5">
      <c r="C863" s="17" t="s">
        <v>50</v>
      </c>
    </row>
    <row r="864" spans="1:5">
      <c r="B864" s="17" t="s">
        <v>3</v>
      </c>
      <c r="C864" s="17" t="s">
        <v>37</v>
      </c>
      <c r="D864" s="17">
        <v>30</v>
      </c>
    </row>
    <row r="867" spans="1:5" ht="28.8">
      <c r="B867" s="17" t="s">
        <v>4</v>
      </c>
      <c r="C867" s="20" t="s">
        <v>5</v>
      </c>
      <c r="D867" s="20" t="s">
        <v>6</v>
      </c>
      <c r="E867" s="20" t="s">
        <v>7</v>
      </c>
    </row>
    <row r="868" spans="1:5">
      <c r="B868" s="17" t="s">
        <v>8</v>
      </c>
      <c r="C868" s="84">
        <v>200769.17</v>
      </c>
      <c r="D868" s="84">
        <v>193755.6</v>
      </c>
      <c r="E868" s="18">
        <f>D888</f>
        <v>38090.663333333338</v>
      </c>
    </row>
    <row r="869" spans="1:5">
      <c r="B869" s="17" t="s">
        <v>9</v>
      </c>
      <c r="E869" s="18">
        <f>C868-E868+D890</f>
        <v>166291.50666666668</v>
      </c>
    </row>
    <row r="871" spans="1:5">
      <c r="B871" s="17" t="s">
        <v>10</v>
      </c>
      <c r="D871" s="17" t="s">
        <v>11</v>
      </c>
    </row>
    <row r="873" spans="1:5">
      <c r="B873" s="14" t="s">
        <v>230</v>
      </c>
      <c r="D873" s="19">
        <v>8185.54</v>
      </c>
    </row>
    <row r="874" spans="1:5">
      <c r="B874" s="24" t="s">
        <v>231</v>
      </c>
      <c r="D874" s="19">
        <v>13321.15</v>
      </c>
    </row>
    <row r="875" spans="1:5">
      <c r="B875" s="24" t="s">
        <v>232</v>
      </c>
      <c r="D875" s="19">
        <v>8408.5499999999993</v>
      </c>
    </row>
    <row r="876" spans="1:5">
      <c r="B876" s="22" t="s">
        <v>59</v>
      </c>
      <c r="D876" s="21">
        <v>178.32</v>
      </c>
    </row>
    <row r="877" spans="1:5" s="6" customFormat="1">
      <c r="A877" s="17"/>
      <c r="B877" s="28" t="s">
        <v>179</v>
      </c>
      <c r="C877" s="17"/>
      <c r="D877" s="21">
        <v>218.83</v>
      </c>
      <c r="E877" s="17"/>
    </row>
    <row r="878" spans="1:5" s="6" customFormat="1">
      <c r="A878" s="17"/>
      <c r="B878" s="28" t="s">
        <v>233</v>
      </c>
      <c r="C878" s="17"/>
      <c r="D878" s="25">
        <v>460.72</v>
      </c>
      <c r="E878" s="17"/>
    </row>
    <row r="879" spans="1:5" ht="28.8">
      <c r="B879" s="28" t="s">
        <v>181</v>
      </c>
      <c r="D879" s="21">
        <v>941.22</v>
      </c>
    </row>
    <row r="880" spans="1:5">
      <c r="B880" s="15" t="s">
        <v>76</v>
      </c>
      <c r="D880" s="21">
        <v>354.89</v>
      </c>
    </row>
    <row r="881" spans="1:5">
      <c r="B881" s="23" t="s">
        <v>123</v>
      </c>
      <c r="D881" s="21">
        <v>1173.9000000000001</v>
      </c>
    </row>
    <row r="882" spans="1:5" s="7" customFormat="1">
      <c r="A882" s="17"/>
      <c r="B882" s="15" t="s">
        <v>123</v>
      </c>
      <c r="C882" s="17"/>
      <c r="D882" s="16">
        <v>1323.21</v>
      </c>
      <c r="E882" s="17"/>
    </row>
    <row r="883" spans="1:5" s="7" customFormat="1">
      <c r="A883" s="17"/>
      <c r="B883" s="15" t="s">
        <v>229</v>
      </c>
      <c r="C883" s="17"/>
      <c r="D883" s="16">
        <v>3524.3333333333335</v>
      </c>
      <c r="E883" s="17"/>
    </row>
    <row r="884" spans="1:5" s="7" customFormat="1">
      <c r="A884" s="17"/>
      <c r="B884" s="20"/>
      <c r="C884" s="17"/>
      <c r="D884" s="18"/>
      <c r="E884" s="17"/>
    </row>
    <row r="885" spans="1:5" s="7" customFormat="1">
      <c r="A885" s="17"/>
      <c r="B885" s="20"/>
      <c r="C885" s="17"/>
      <c r="D885" s="18"/>
      <c r="E885" s="17"/>
    </row>
    <row r="886" spans="1:5">
      <c r="B886" s="20"/>
      <c r="D886" s="18"/>
    </row>
    <row r="887" spans="1:5" s="10" customFormat="1">
      <c r="A887" s="17"/>
      <c r="B887" s="103"/>
      <c r="C887" s="17"/>
      <c r="D887" s="82"/>
      <c r="E887" s="17"/>
    </row>
    <row r="888" spans="1:5">
      <c r="B888" s="17" t="s">
        <v>12</v>
      </c>
      <c r="D888" s="18">
        <f>SUM(D873:D887)</f>
        <v>38090.663333333338</v>
      </c>
    </row>
    <row r="889" spans="1:5" s="13" customFormat="1">
      <c r="A889" s="17"/>
      <c r="B889" s="17"/>
      <c r="C889" s="17"/>
      <c r="D889" s="18"/>
      <c r="E889" s="17"/>
    </row>
    <row r="890" spans="1:5" ht="28.8">
      <c r="B890" s="20" t="s">
        <v>318</v>
      </c>
      <c r="D890" s="21">
        <v>3613</v>
      </c>
    </row>
    <row r="891" spans="1:5" s="13" customFormat="1">
      <c r="A891" s="17"/>
      <c r="B891" s="20"/>
      <c r="C891" s="17"/>
      <c r="D891" s="21"/>
      <c r="E891" s="17"/>
    </row>
    <row r="892" spans="1:5" s="13" customFormat="1">
      <c r="A892" s="17"/>
      <c r="B892" s="20"/>
      <c r="C892" s="17"/>
      <c r="D892" s="21"/>
      <c r="E892" s="17"/>
    </row>
    <row r="893" spans="1:5">
      <c r="B893" s="17" t="s">
        <v>13</v>
      </c>
    </row>
    <row r="894" spans="1:5">
      <c r="B894" s="17" t="s">
        <v>14</v>
      </c>
      <c r="C894" s="17" t="s">
        <v>48</v>
      </c>
    </row>
    <row r="899" spans="2:5">
      <c r="C899" s="17" t="s">
        <v>0</v>
      </c>
    </row>
    <row r="900" spans="2:5">
      <c r="C900" s="17" t="s">
        <v>1</v>
      </c>
    </row>
    <row r="901" spans="2:5">
      <c r="B901" s="17" t="s">
        <v>2</v>
      </c>
    </row>
    <row r="902" spans="2:5">
      <c r="C902" s="17" t="s">
        <v>50</v>
      </c>
    </row>
    <row r="903" spans="2:5">
      <c r="B903" s="17" t="s">
        <v>3</v>
      </c>
      <c r="C903" s="17" t="s">
        <v>37</v>
      </c>
      <c r="D903" s="17">
        <v>32</v>
      </c>
    </row>
    <row r="906" spans="2:5" ht="28.8">
      <c r="B906" s="17" t="s">
        <v>4</v>
      </c>
      <c r="C906" s="20" t="s">
        <v>5</v>
      </c>
      <c r="D906" s="20" t="s">
        <v>6</v>
      </c>
      <c r="E906" s="20" t="s">
        <v>7</v>
      </c>
    </row>
    <row r="907" spans="2:5">
      <c r="B907" s="17" t="s">
        <v>8</v>
      </c>
      <c r="C907" s="84">
        <v>218085.12</v>
      </c>
      <c r="D907" s="84">
        <v>211892.85</v>
      </c>
      <c r="E907" s="18">
        <f>D926</f>
        <v>45733.53</v>
      </c>
    </row>
    <row r="908" spans="2:5">
      <c r="B908" s="17" t="s">
        <v>9</v>
      </c>
      <c r="E908" s="18">
        <f>C907-E907</f>
        <v>172351.59</v>
      </c>
    </row>
    <row r="910" spans="2:5">
      <c r="B910" s="17" t="s">
        <v>10</v>
      </c>
      <c r="D910" s="17" t="s">
        <v>11</v>
      </c>
    </row>
    <row r="912" spans="2:5">
      <c r="B912" s="14" t="s">
        <v>234</v>
      </c>
      <c r="D912" s="19">
        <v>1727.34</v>
      </c>
    </row>
    <row r="913" spans="2:4">
      <c r="B913" s="22" t="s">
        <v>58</v>
      </c>
      <c r="D913" s="21">
        <v>3251.57</v>
      </c>
    </row>
    <row r="914" spans="2:4">
      <c r="B914" s="22" t="s">
        <v>58</v>
      </c>
      <c r="D914" s="21">
        <v>1680.99</v>
      </c>
    </row>
    <row r="915" spans="2:4">
      <c r="B915" s="28" t="s">
        <v>173</v>
      </c>
      <c r="D915" s="25">
        <v>4253.87</v>
      </c>
    </row>
    <row r="916" spans="2:4">
      <c r="B916" s="28" t="s">
        <v>235</v>
      </c>
      <c r="D916" s="25">
        <v>22314</v>
      </c>
    </row>
    <row r="917" spans="2:4">
      <c r="B917" s="23" t="s">
        <v>59</v>
      </c>
      <c r="D917" s="21">
        <v>505.92</v>
      </c>
    </row>
    <row r="918" spans="2:4" ht="28.8">
      <c r="B918" s="15" t="s">
        <v>57</v>
      </c>
      <c r="D918" s="16">
        <v>2320.04</v>
      </c>
    </row>
    <row r="919" spans="2:4">
      <c r="B919" s="15" t="s">
        <v>205</v>
      </c>
      <c r="D919" s="16">
        <v>2485.79</v>
      </c>
    </row>
    <row r="920" spans="2:4">
      <c r="B920" s="23" t="s">
        <v>59</v>
      </c>
      <c r="D920" s="21">
        <v>505.92</v>
      </c>
    </row>
    <row r="921" spans="2:4">
      <c r="B921" s="15" t="s">
        <v>236</v>
      </c>
      <c r="D921" s="16">
        <v>6688.09</v>
      </c>
    </row>
    <row r="926" spans="2:4">
      <c r="B926" s="17" t="s">
        <v>12</v>
      </c>
      <c r="D926" s="18">
        <f>SUM(D911:D925)</f>
        <v>45733.53</v>
      </c>
    </row>
    <row r="928" spans="2:4">
      <c r="B928" s="17" t="s">
        <v>13</v>
      </c>
    </row>
    <row r="929" spans="2:3">
      <c r="B929" s="17" t="s">
        <v>14</v>
      </c>
      <c r="C929" s="17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E511"/>
  <sheetViews>
    <sheetView topLeftCell="A521" workbookViewId="0">
      <selection activeCell="B479" sqref="B479:E511"/>
    </sheetView>
  </sheetViews>
  <sheetFormatPr defaultRowHeight="14.4"/>
  <cols>
    <col min="1" max="1" width="16.109375" style="17" customWidth="1"/>
    <col min="2" max="2" width="32" style="17" customWidth="1"/>
    <col min="3" max="3" width="14.44140625" style="17" customWidth="1"/>
    <col min="4" max="4" width="13.109375" style="17" customWidth="1"/>
    <col min="5" max="5" width="12.6640625" style="17" customWidth="1"/>
  </cols>
  <sheetData>
    <row r="2" spans="2:5">
      <c r="C2" s="17" t="s">
        <v>0</v>
      </c>
    </row>
    <row r="3" spans="2:5">
      <c r="C3" s="17" t="s">
        <v>1</v>
      </c>
    </row>
    <row r="4" spans="2:5">
      <c r="B4" s="17" t="s">
        <v>2</v>
      </c>
    </row>
    <row r="5" spans="2:5">
      <c r="C5" s="17" t="s">
        <v>50</v>
      </c>
    </row>
    <row r="6" spans="2:5">
      <c r="B6" s="17" t="s">
        <v>3</v>
      </c>
      <c r="C6" s="17" t="s">
        <v>38</v>
      </c>
      <c r="D6" s="17">
        <v>1</v>
      </c>
    </row>
    <row r="9" spans="2:5" ht="28.8">
      <c r="B9" s="17" t="s">
        <v>4</v>
      </c>
      <c r="C9" s="20" t="s">
        <v>5</v>
      </c>
      <c r="D9" s="20" t="s">
        <v>6</v>
      </c>
      <c r="E9" s="20" t="s">
        <v>7</v>
      </c>
    </row>
    <row r="10" spans="2:5">
      <c r="B10" s="17" t="s">
        <v>8</v>
      </c>
      <c r="C10" s="110">
        <f>151119.84+25595.85</f>
        <v>176715.69</v>
      </c>
      <c r="D10" s="84">
        <f>152736.99+25595.85</f>
        <v>178332.84</v>
      </c>
      <c r="E10" s="18">
        <f>D32</f>
        <v>19617.099999999995</v>
      </c>
    </row>
    <row r="11" spans="2:5">
      <c r="B11" s="17" t="s">
        <v>9</v>
      </c>
      <c r="E11" s="18">
        <f>C10-E10</f>
        <v>157098.59</v>
      </c>
    </row>
    <row r="13" spans="2:5">
      <c r="B13" s="17" t="s">
        <v>10</v>
      </c>
      <c r="D13" s="17" t="s">
        <v>11</v>
      </c>
    </row>
    <row r="15" spans="2:5">
      <c r="B15" s="20" t="s">
        <v>59</v>
      </c>
      <c r="D15" s="21">
        <v>168.64</v>
      </c>
    </row>
    <row r="16" spans="2:5" ht="28.8">
      <c r="B16" s="24" t="s">
        <v>237</v>
      </c>
      <c r="D16" s="19">
        <v>14034</v>
      </c>
    </row>
    <row r="17" spans="2:4">
      <c r="B17" s="28" t="s">
        <v>238</v>
      </c>
      <c r="D17" s="25">
        <v>478.09</v>
      </c>
    </row>
    <row r="18" spans="2:4">
      <c r="B18" s="22" t="s">
        <v>58</v>
      </c>
      <c r="D18" s="21">
        <v>1791.1</v>
      </c>
    </row>
    <row r="19" spans="2:4">
      <c r="B19" s="22" t="s">
        <v>59</v>
      </c>
      <c r="D19" s="21">
        <v>178.32</v>
      </c>
    </row>
    <row r="20" spans="2:4">
      <c r="B20" s="22" t="s">
        <v>62</v>
      </c>
      <c r="D20" s="21">
        <v>458.51</v>
      </c>
    </row>
    <row r="21" spans="2:4">
      <c r="B21" s="22" t="s">
        <v>55</v>
      </c>
      <c r="D21" s="21">
        <v>198.98</v>
      </c>
    </row>
    <row r="22" spans="2:4" ht="28.8">
      <c r="B22" s="28" t="s">
        <v>239</v>
      </c>
      <c r="D22" s="25">
        <v>2309.46</v>
      </c>
    </row>
    <row r="23" spans="2:4">
      <c r="B23" s="20"/>
      <c r="D23" s="18"/>
    </row>
    <row r="24" spans="2:4">
      <c r="B24" s="20"/>
      <c r="D24" s="18"/>
    </row>
    <row r="25" spans="2:4">
      <c r="B25" s="20"/>
      <c r="D25" s="18"/>
    </row>
    <row r="26" spans="2:4">
      <c r="B26" s="20"/>
      <c r="D26" s="18"/>
    </row>
    <row r="27" spans="2:4">
      <c r="B27" s="20"/>
      <c r="D27" s="18"/>
    </row>
    <row r="28" spans="2:4">
      <c r="D28" s="18"/>
    </row>
    <row r="29" spans="2:4">
      <c r="D29" s="18"/>
    </row>
    <row r="30" spans="2:4">
      <c r="D30" s="18"/>
    </row>
    <row r="31" spans="2:4">
      <c r="D31" s="18"/>
    </row>
    <row r="32" spans="2:4">
      <c r="B32" s="17" t="s">
        <v>12</v>
      </c>
      <c r="D32" s="18">
        <f>SUM(D14:D31)</f>
        <v>19617.099999999995</v>
      </c>
    </row>
    <row r="34" spans="2:5">
      <c r="B34" s="17" t="s">
        <v>13</v>
      </c>
    </row>
    <row r="35" spans="2:5">
      <c r="B35" s="17" t="s">
        <v>14</v>
      </c>
      <c r="C35" s="17" t="s">
        <v>48</v>
      </c>
    </row>
    <row r="40" spans="2:5">
      <c r="C40" s="17" t="s">
        <v>0</v>
      </c>
    </row>
    <row r="41" spans="2:5">
      <c r="C41" s="17" t="s">
        <v>1</v>
      </c>
    </row>
    <row r="42" spans="2:5">
      <c r="B42" s="17" t="s">
        <v>2</v>
      </c>
    </row>
    <row r="43" spans="2:5">
      <c r="C43" s="17" t="s">
        <v>50</v>
      </c>
    </row>
    <row r="44" spans="2:5">
      <c r="B44" s="17" t="s">
        <v>3</v>
      </c>
      <c r="C44" s="17" t="s">
        <v>38</v>
      </c>
      <c r="D44" s="17">
        <v>2</v>
      </c>
    </row>
    <row r="47" spans="2:5" ht="28.8">
      <c r="B47" s="17" t="s">
        <v>4</v>
      </c>
      <c r="C47" s="20" t="s">
        <v>5</v>
      </c>
      <c r="D47" s="20" t="s">
        <v>6</v>
      </c>
      <c r="E47" s="20" t="s">
        <v>7</v>
      </c>
    </row>
    <row r="48" spans="2:5">
      <c r="B48" s="17" t="s">
        <v>8</v>
      </c>
      <c r="C48" s="110">
        <f>116958.72+26542.56</f>
        <v>143501.28</v>
      </c>
      <c r="D48" s="84">
        <f>109648.83+26542.56</f>
        <v>136191.39000000001</v>
      </c>
      <c r="E48" s="18">
        <f>D70</f>
        <v>13243.89</v>
      </c>
    </row>
    <row r="49" spans="1:5">
      <c r="B49" s="17" t="s">
        <v>9</v>
      </c>
      <c r="E49" s="18">
        <f>C48-E48</f>
        <v>130257.39</v>
      </c>
    </row>
    <row r="51" spans="1:5">
      <c r="B51" s="17" t="s">
        <v>10</v>
      </c>
      <c r="D51" s="17" t="s">
        <v>11</v>
      </c>
    </row>
    <row r="53" spans="1:5">
      <c r="B53" s="20" t="s">
        <v>59</v>
      </c>
      <c r="D53" s="21">
        <v>337.28</v>
      </c>
    </row>
    <row r="54" spans="1:5">
      <c r="B54" s="20" t="s">
        <v>59</v>
      </c>
      <c r="D54" s="21">
        <v>337.28</v>
      </c>
    </row>
    <row r="55" spans="1:5">
      <c r="B55" s="22" t="s">
        <v>59</v>
      </c>
      <c r="D55" s="21">
        <v>178.32</v>
      </c>
    </row>
    <row r="56" spans="1:5" ht="28.8">
      <c r="B56" s="28" t="s">
        <v>239</v>
      </c>
      <c r="D56" s="25">
        <v>2309.46</v>
      </c>
    </row>
    <row r="57" spans="1:5" s="8" customFormat="1">
      <c r="A57" s="17"/>
      <c r="B57" s="15" t="s">
        <v>177</v>
      </c>
      <c r="C57" s="17"/>
      <c r="D57" s="16">
        <v>845.62</v>
      </c>
      <c r="E57" s="17"/>
    </row>
    <row r="58" spans="1:5" s="8" customFormat="1">
      <c r="A58" s="17"/>
      <c r="B58" s="15" t="s">
        <v>240</v>
      </c>
      <c r="C58" s="17"/>
      <c r="D58" s="16">
        <v>4595.3599999999997</v>
      </c>
      <c r="E58" s="17"/>
    </row>
    <row r="59" spans="1:5" s="8" customFormat="1" ht="28.8">
      <c r="A59" s="17"/>
      <c r="B59" s="15" t="s">
        <v>241</v>
      </c>
      <c r="C59" s="17"/>
      <c r="D59" s="16">
        <v>4640.57</v>
      </c>
      <c r="E59" s="17"/>
    </row>
    <row r="60" spans="1:5">
      <c r="B60" s="20"/>
      <c r="D60" s="18"/>
    </row>
    <row r="61" spans="1:5">
      <c r="B61" s="20"/>
      <c r="D61" s="18"/>
    </row>
    <row r="62" spans="1:5">
      <c r="B62" s="20"/>
      <c r="D62" s="18"/>
    </row>
    <row r="63" spans="1:5">
      <c r="B63" s="20"/>
      <c r="D63" s="18"/>
    </row>
    <row r="64" spans="1:5">
      <c r="B64" s="20"/>
      <c r="D64" s="18"/>
    </row>
    <row r="65" spans="2:4">
      <c r="D65" s="18"/>
    </row>
    <row r="66" spans="2:4">
      <c r="D66" s="18"/>
    </row>
    <row r="67" spans="2:4">
      <c r="D67" s="18"/>
    </row>
    <row r="68" spans="2:4">
      <c r="D68" s="18"/>
    </row>
    <row r="69" spans="2:4" ht="20.399999999999999" customHeight="1">
      <c r="D69" s="18"/>
    </row>
    <row r="70" spans="2:4">
      <c r="B70" s="17" t="s">
        <v>12</v>
      </c>
      <c r="D70" s="18">
        <f>SUM(D52:D69)</f>
        <v>13243.89</v>
      </c>
    </row>
    <row r="72" spans="2:4">
      <c r="B72" s="17" t="s">
        <v>13</v>
      </c>
    </row>
    <row r="73" spans="2:4">
      <c r="B73" s="17" t="s">
        <v>14</v>
      </c>
      <c r="C73" s="17" t="s">
        <v>48</v>
      </c>
    </row>
    <row r="77" spans="2:4">
      <c r="C77" s="17" t="s">
        <v>0</v>
      </c>
    </row>
    <row r="78" spans="2:4">
      <c r="C78" s="17" t="s">
        <v>1</v>
      </c>
    </row>
    <row r="79" spans="2:4">
      <c r="B79" s="17" t="s">
        <v>2</v>
      </c>
    </row>
    <row r="80" spans="2:4">
      <c r="C80" s="17" t="s">
        <v>50</v>
      </c>
    </row>
    <row r="81" spans="2:5">
      <c r="B81" s="17" t="s">
        <v>3</v>
      </c>
      <c r="C81" s="17" t="s">
        <v>38</v>
      </c>
      <c r="D81" s="17">
        <v>3</v>
      </c>
    </row>
    <row r="84" spans="2:5" ht="28.8">
      <c r="B84" s="17" t="s">
        <v>4</v>
      </c>
      <c r="C84" s="20" t="s">
        <v>5</v>
      </c>
      <c r="D84" s="20" t="s">
        <v>6</v>
      </c>
      <c r="E84" s="20" t="s">
        <v>7</v>
      </c>
    </row>
    <row r="85" spans="2:5">
      <c r="B85" s="17" t="s">
        <v>8</v>
      </c>
      <c r="C85" s="110">
        <f>146183.64+71603.71</f>
        <v>217787.35000000003</v>
      </c>
      <c r="D85" s="84">
        <f>140990.15+71603.71</f>
        <v>212593.86</v>
      </c>
      <c r="E85" s="18">
        <f>D109</f>
        <v>186487.59</v>
      </c>
    </row>
    <row r="86" spans="2:5">
      <c r="B86" s="17" t="s">
        <v>9</v>
      </c>
      <c r="E86" s="18">
        <f>C85-E85</f>
        <v>31299.760000000038</v>
      </c>
    </row>
    <row r="88" spans="2:5">
      <c r="B88" s="17" t="s">
        <v>10</v>
      </c>
      <c r="D88" s="17" t="s">
        <v>11</v>
      </c>
    </row>
    <row r="90" spans="2:5">
      <c r="B90" s="14" t="s">
        <v>242</v>
      </c>
      <c r="D90" s="19">
        <v>86946</v>
      </c>
    </row>
    <row r="91" spans="2:5" ht="28.8">
      <c r="B91" s="14" t="s">
        <v>243</v>
      </c>
      <c r="D91" s="25">
        <v>21841</v>
      </c>
    </row>
    <row r="92" spans="2:5">
      <c r="B92" s="20" t="s">
        <v>59</v>
      </c>
      <c r="D92" s="21">
        <v>168.64</v>
      </c>
    </row>
    <row r="93" spans="2:5">
      <c r="B93" s="20" t="s">
        <v>62</v>
      </c>
      <c r="D93" s="21">
        <v>140.93</v>
      </c>
    </row>
    <row r="94" spans="2:5">
      <c r="B94" s="22" t="s">
        <v>69</v>
      </c>
      <c r="D94" s="21">
        <v>1292.98</v>
      </c>
    </row>
    <row r="95" spans="2:5">
      <c r="B95" s="28" t="s">
        <v>244</v>
      </c>
      <c r="D95" s="25">
        <v>3709.48</v>
      </c>
    </row>
    <row r="96" spans="2:5">
      <c r="B96" s="28" t="s">
        <v>245</v>
      </c>
      <c r="D96" s="25">
        <v>2823.66</v>
      </c>
    </row>
    <row r="97" spans="2:4">
      <c r="B97" s="33" t="s">
        <v>246</v>
      </c>
      <c r="D97" s="37">
        <v>11292</v>
      </c>
    </row>
    <row r="98" spans="2:4">
      <c r="B98" s="22" t="s">
        <v>59</v>
      </c>
      <c r="D98" s="21">
        <v>337.28</v>
      </c>
    </row>
    <row r="99" spans="2:4">
      <c r="B99" s="22" t="s">
        <v>58</v>
      </c>
      <c r="D99" s="21">
        <v>1465.61</v>
      </c>
    </row>
    <row r="100" spans="2:4" ht="28.8">
      <c r="B100" s="15" t="s">
        <v>247</v>
      </c>
      <c r="D100" s="16">
        <v>1045.8900000000001</v>
      </c>
    </row>
    <row r="101" spans="2:4" ht="28.8">
      <c r="B101" s="15" t="s">
        <v>248</v>
      </c>
      <c r="D101" s="16">
        <v>7871.12</v>
      </c>
    </row>
    <row r="102" spans="2:4" ht="28.8">
      <c r="B102" s="15" t="s">
        <v>249</v>
      </c>
      <c r="D102" s="16">
        <v>47553</v>
      </c>
    </row>
    <row r="103" spans="2:4">
      <c r="B103" s="20"/>
      <c r="D103" s="18"/>
    </row>
    <row r="107" spans="2:4" ht="19.2" customHeight="1"/>
    <row r="109" spans="2:4">
      <c r="B109" s="17" t="s">
        <v>12</v>
      </c>
      <c r="D109" s="18">
        <f>SUM(D89:D108)</f>
        <v>186487.59</v>
      </c>
    </row>
    <row r="111" spans="2:4">
      <c r="B111" s="17" t="s">
        <v>13</v>
      </c>
    </row>
    <row r="112" spans="2:4">
      <c r="B112" s="17" t="s">
        <v>14</v>
      </c>
      <c r="C112" s="17" t="s">
        <v>48</v>
      </c>
    </row>
    <row r="117" spans="2:5">
      <c r="C117" s="17" t="s">
        <v>0</v>
      </c>
    </row>
    <row r="118" spans="2:5">
      <c r="C118" s="17" t="s">
        <v>1</v>
      </c>
    </row>
    <row r="119" spans="2:5">
      <c r="B119" s="17" t="s">
        <v>2</v>
      </c>
    </row>
    <row r="120" spans="2:5">
      <c r="C120" s="17" t="s">
        <v>50</v>
      </c>
    </row>
    <row r="121" spans="2:5">
      <c r="B121" s="17" t="s">
        <v>3</v>
      </c>
      <c r="C121" s="17" t="s">
        <v>38</v>
      </c>
      <c r="D121" s="17">
        <v>4</v>
      </c>
    </row>
    <row r="124" spans="2:5" ht="28.8">
      <c r="B124" s="17" t="s">
        <v>4</v>
      </c>
      <c r="C124" s="20" t="s">
        <v>5</v>
      </c>
      <c r="D124" s="20" t="s">
        <v>6</v>
      </c>
      <c r="E124" s="20" t="s">
        <v>7</v>
      </c>
    </row>
    <row r="125" spans="2:5">
      <c r="B125" s="17" t="s">
        <v>8</v>
      </c>
      <c r="C125" s="110">
        <f>161232.12+22948.26</f>
        <v>184180.38</v>
      </c>
      <c r="D125" s="84">
        <f>159363.42+22948.26</f>
        <v>182311.68000000002</v>
      </c>
      <c r="E125" s="18">
        <f>D150</f>
        <v>69065.59</v>
      </c>
    </row>
    <row r="126" spans="2:5">
      <c r="B126" s="17" t="s">
        <v>9</v>
      </c>
      <c r="E126" s="18">
        <f>C125-E125</f>
        <v>115114.79000000001</v>
      </c>
    </row>
    <row r="128" spans="2:5">
      <c r="B128" s="17" t="s">
        <v>10</v>
      </c>
      <c r="D128" s="17" t="s">
        <v>11</v>
      </c>
    </row>
    <row r="130" spans="2:4">
      <c r="B130" s="14" t="s">
        <v>118</v>
      </c>
      <c r="D130" s="25">
        <v>5956.13</v>
      </c>
    </row>
    <row r="131" spans="2:4" ht="28.8">
      <c r="B131" s="14" t="s">
        <v>250</v>
      </c>
      <c r="D131" s="25">
        <v>45996</v>
      </c>
    </row>
    <row r="132" spans="2:4">
      <c r="B132" s="22" t="s">
        <v>58</v>
      </c>
      <c r="D132" s="21">
        <v>1447.46</v>
      </c>
    </row>
    <row r="133" spans="2:4">
      <c r="B133" s="15" t="s">
        <v>251</v>
      </c>
      <c r="D133" s="16">
        <v>15666</v>
      </c>
    </row>
    <row r="134" spans="2:4">
      <c r="B134" s="20"/>
      <c r="D134" s="18"/>
    </row>
    <row r="135" spans="2:4">
      <c r="B135" s="20"/>
      <c r="D135" s="18"/>
    </row>
    <row r="136" spans="2:4">
      <c r="B136" s="20"/>
      <c r="D136" s="18"/>
    </row>
    <row r="137" spans="2:4">
      <c r="B137" s="20"/>
      <c r="D137" s="18"/>
    </row>
    <row r="138" spans="2:4">
      <c r="B138" s="20"/>
      <c r="D138" s="18"/>
    </row>
    <row r="139" spans="2:4">
      <c r="B139" s="20"/>
      <c r="D139" s="18"/>
    </row>
    <row r="140" spans="2:4">
      <c r="B140" s="20"/>
      <c r="D140" s="18"/>
    </row>
    <row r="141" spans="2:4">
      <c r="B141" s="104"/>
      <c r="D141" s="82"/>
    </row>
    <row r="150" spans="2:4">
      <c r="B150" s="17" t="s">
        <v>12</v>
      </c>
      <c r="D150" s="18">
        <f>SUM(D129:D149)</f>
        <v>69065.59</v>
      </c>
    </row>
    <row r="152" spans="2:4">
      <c r="B152" s="17" t="s">
        <v>13</v>
      </c>
    </row>
    <row r="153" spans="2:4">
      <c r="B153" s="17" t="s">
        <v>14</v>
      </c>
      <c r="C153" s="17" t="s">
        <v>48</v>
      </c>
    </row>
    <row r="159" spans="2:4">
      <c r="C159" s="17" t="s">
        <v>0</v>
      </c>
    </row>
    <row r="160" spans="2:4">
      <c r="C160" s="17" t="s">
        <v>1</v>
      </c>
    </row>
    <row r="161" spans="2:5">
      <c r="B161" s="17" t="s">
        <v>2</v>
      </c>
    </row>
    <row r="162" spans="2:5">
      <c r="C162" s="17" t="s">
        <v>50</v>
      </c>
    </row>
    <row r="163" spans="2:5">
      <c r="B163" s="17" t="s">
        <v>3</v>
      </c>
      <c r="C163" s="17" t="s">
        <v>38</v>
      </c>
      <c r="D163" s="17">
        <v>5</v>
      </c>
    </row>
    <row r="166" spans="2:5" ht="28.8">
      <c r="B166" s="17" t="s">
        <v>4</v>
      </c>
      <c r="C166" s="20" t="s">
        <v>5</v>
      </c>
      <c r="D166" s="20" t="s">
        <v>6</v>
      </c>
      <c r="E166" s="20" t="s">
        <v>7</v>
      </c>
    </row>
    <row r="167" spans="2:5">
      <c r="B167" s="17" t="s">
        <v>8</v>
      </c>
      <c r="C167" s="110">
        <f>150703.98+107530.08</f>
        <v>258234.06</v>
      </c>
      <c r="D167" s="84">
        <f>149429.18+107530.08</f>
        <v>256959.26</v>
      </c>
      <c r="E167" s="18">
        <f>D186</f>
        <v>19089.425450580005</v>
      </c>
    </row>
    <row r="168" spans="2:5">
      <c r="B168" s="17" t="s">
        <v>9</v>
      </c>
      <c r="E168" s="18">
        <f>C167-E167</f>
        <v>239144.63454941998</v>
      </c>
    </row>
    <row r="170" spans="2:5">
      <c r="B170" s="17" t="s">
        <v>10</v>
      </c>
      <c r="D170" s="17" t="s">
        <v>11</v>
      </c>
    </row>
    <row r="172" spans="2:5">
      <c r="B172" s="20" t="s">
        <v>59</v>
      </c>
      <c r="D172" s="21">
        <v>168.64</v>
      </c>
    </row>
    <row r="173" spans="2:5">
      <c r="B173" s="20" t="s">
        <v>55</v>
      </c>
      <c r="D173" s="21">
        <v>198.98</v>
      </c>
    </row>
    <row r="174" spans="2:5">
      <c r="B174" s="24" t="s">
        <v>252</v>
      </c>
      <c r="D174" s="19">
        <v>3218.23</v>
      </c>
    </row>
    <row r="175" spans="2:5">
      <c r="B175" s="24" t="s">
        <v>253</v>
      </c>
      <c r="D175" s="19">
        <v>2761.78</v>
      </c>
    </row>
    <row r="176" spans="2:5">
      <c r="B176" s="28" t="s">
        <v>206</v>
      </c>
      <c r="D176" s="25">
        <v>6488.81</v>
      </c>
    </row>
    <row r="177" spans="2:4">
      <c r="B177" s="22" t="s">
        <v>59</v>
      </c>
      <c r="D177" s="21">
        <v>178.32</v>
      </c>
    </row>
    <row r="178" spans="2:4">
      <c r="B178" s="33" t="s">
        <v>254</v>
      </c>
      <c r="D178" s="21">
        <v>4044.71</v>
      </c>
    </row>
    <row r="179" spans="2:4">
      <c r="B179" s="23" t="s">
        <v>123</v>
      </c>
      <c r="D179" s="21">
        <v>1355.4</v>
      </c>
    </row>
    <row r="180" spans="2:4">
      <c r="B180" s="23" t="s">
        <v>59</v>
      </c>
      <c r="D180" s="16">
        <v>337.27772529000003</v>
      </c>
    </row>
    <row r="181" spans="2:4">
      <c r="B181" s="23" t="s">
        <v>59</v>
      </c>
      <c r="D181" s="80">
        <v>337.27772529000003</v>
      </c>
    </row>
    <row r="186" spans="2:4">
      <c r="B186" s="17" t="s">
        <v>12</v>
      </c>
      <c r="D186" s="18">
        <f>SUM(D171:D185)</f>
        <v>19089.425450580005</v>
      </c>
    </row>
    <row r="188" spans="2:4">
      <c r="B188" s="17" t="s">
        <v>13</v>
      </c>
    </row>
    <row r="189" spans="2:4">
      <c r="B189" s="17" t="s">
        <v>14</v>
      </c>
      <c r="C189" s="17" t="s">
        <v>48</v>
      </c>
    </row>
    <row r="194" spans="2:5">
      <c r="C194" s="17" t="s">
        <v>0</v>
      </c>
    </row>
    <row r="195" spans="2:5">
      <c r="C195" s="17" t="s">
        <v>1</v>
      </c>
    </row>
    <row r="196" spans="2:5">
      <c r="B196" s="17" t="s">
        <v>2</v>
      </c>
    </row>
    <row r="197" spans="2:5">
      <c r="C197" s="17" t="s">
        <v>50</v>
      </c>
    </row>
    <row r="198" spans="2:5">
      <c r="B198" s="17" t="s">
        <v>3</v>
      </c>
      <c r="C198" s="17" t="s">
        <v>38</v>
      </c>
      <c r="D198" s="17">
        <v>6</v>
      </c>
    </row>
    <row r="201" spans="2:5" ht="28.8">
      <c r="B201" s="17" t="s">
        <v>4</v>
      </c>
      <c r="C201" s="20" t="s">
        <v>5</v>
      </c>
      <c r="D201" s="20" t="s">
        <v>6</v>
      </c>
      <c r="E201" s="20" t="s">
        <v>7</v>
      </c>
    </row>
    <row r="202" spans="2:5">
      <c r="B202" s="17" t="s">
        <v>8</v>
      </c>
      <c r="C202" s="110">
        <f>180172.8+6679.2</f>
        <v>186852</v>
      </c>
      <c r="D202" s="84">
        <f>168916.21+6679.2</f>
        <v>175595.41</v>
      </c>
      <c r="E202" s="18">
        <f>D219</f>
        <v>178648.17</v>
      </c>
    </row>
    <row r="203" spans="2:5">
      <c r="B203" s="17" t="s">
        <v>9</v>
      </c>
      <c r="E203" s="18">
        <f>C202-E202</f>
        <v>8203.8299999999872</v>
      </c>
    </row>
    <row r="205" spans="2:5">
      <c r="B205" s="17" t="s">
        <v>10</v>
      </c>
      <c r="D205" s="17" t="s">
        <v>11</v>
      </c>
    </row>
    <row r="207" spans="2:5">
      <c r="B207" s="14" t="s">
        <v>177</v>
      </c>
      <c r="D207" s="19">
        <v>1857.81</v>
      </c>
    </row>
    <row r="208" spans="2:5" ht="28.8">
      <c r="B208" s="14" t="s">
        <v>255</v>
      </c>
      <c r="D208" s="19">
        <v>57521</v>
      </c>
    </row>
    <row r="209" spans="2:4">
      <c r="B209" s="14" t="s">
        <v>256</v>
      </c>
      <c r="D209" s="25">
        <v>9193.35</v>
      </c>
    </row>
    <row r="210" spans="2:4">
      <c r="B210" s="28" t="s">
        <v>216</v>
      </c>
      <c r="D210" s="25">
        <v>3360.44</v>
      </c>
    </row>
    <row r="211" spans="2:4">
      <c r="B211" s="28" t="s">
        <v>257</v>
      </c>
      <c r="D211" s="25">
        <v>6872.42</v>
      </c>
    </row>
    <row r="212" spans="2:4">
      <c r="B212" s="33" t="s">
        <v>254</v>
      </c>
      <c r="D212" s="21">
        <v>4044.71</v>
      </c>
    </row>
    <row r="213" spans="2:4">
      <c r="B213" s="22" t="s">
        <v>59</v>
      </c>
      <c r="D213" s="21">
        <v>168.64</v>
      </c>
    </row>
    <row r="214" spans="2:4">
      <c r="B214" s="22" t="s">
        <v>58</v>
      </c>
      <c r="D214" s="21">
        <v>1512.8</v>
      </c>
    </row>
    <row r="215" spans="2:4">
      <c r="B215" s="15" t="s">
        <v>258</v>
      </c>
      <c r="D215" s="16">
        <v>5795.32</v>
      </c>
    </row>
    <row r="216" spans="2:4" ht="28.8">
      <c r="B216" s="15" t="s">
        <v>150</v>
      </c>
      <c r="D216" s="16">
        <v>78584</v>
      </c>
    </row>
    <row r="217" spans="2:4">
      <c r="B217" s="23" t="s">
        <v>123</v>
      </c>
      <c r="D217" s="21">
        <v>351.55</v>
      </c>
    </row>
    <row r="218" spans="2:4">
      <c r="B218" s="26" t="s">
        <v>259</v>
      </c>
      <c r="D218" s="16">
        <v>9386.1299999999992</v>
      </c>
    </row>
    <row r="219" spans="2:4" ht="17.399999999999999" customHeight="1">
      <c r="B219" s="17" t="s">
        <v>12</v>
      </c>
      <c r="D219" s="18">
        <f>SUM(D206:D218)</f>
        <v>178648.17</v>
      </c>
    </row>
    <row r="221" spans="2:4">
      <c r="B221" s="17" t="s">
        <v>13</v>
      </c>
    </row>
    <row r="222" spans="2:4">
      <c r="B222" s="17" t="s">
        <v>14</v>
      </c>
      <c r="C222" s="17" t="s">
        <v>48</v>
      </c>
    </row>
    <row r="228" spans="2:5">
      <c r="C228" s="17" t="s">
        <v>0</v>
      </c>
    </row>
    <row r="229" spans="2:5">
      <c r="C229" s="17" t="s">
        <v>1</v>
      </c>
    </row>
    <row r="230" spans="2:5">
      <c r="B230" s="17" t="s">
        <v>2</v>
      </c>
    </row>
    <row r="231" spans="2:5">
      <c r="C231" s="17" t="s">
        <v>50</v>
      </c>
    </row>
    <row r="232" spans="2:5">
      <c r="B232" s="17" t="s">
        <v>3</v>
      </c>
      <c r="C232" s="17" t="s">
        <v>38</v>
      </c>
      <c r="D232" s="17">
        <v>7</v>
      </c>
    </row>
    <row r="235" spans="2:5" ht="28.8">
      <c r="B235" s="17" t="s">
        <v>4</v>
      </c>
      <c r="C235" s="20" t="s">
        <v>5</v>
      </c>
      <c r="D235" s="20" t="s">
        <v>6</v>
      </c>
      <c r="E235" s="20" t="s">
        <v>7</v>
      </c>
    </row>
    <row r="236" spans="2:5">
      <c r="B236" s="17" t="s">
        <v>8</v>
      </c>
      <c r="C236" s="110">
        <f>259202.04+2625.21</f>
        <v>261827.25</v>
      </c>
      <c r="D236" s="84">
        <f>254602.93+2625.21</f>
        <v>257228.13999999998</v>
      </c>
      <c r="E236" s="18">
        <f>D260</f>
        <v>64255.525435195006</v>
      </c>
    </row>
    <row r="237" spans="2:5">
      <c r="B237" s="17" t="s">
        <v>9</v>
      </c>
      <c r="E237" s="18">
        <f>C236-E236</f>
        <v>197571.72456480499</v>
      </c>
    </row>
    <row r="239" spans="2:5">
      <c r="B239" s="17" t="s">
        <v>10</v>
      </c>
      <c r="D239" s="17" t="s">
        <v>11</v>
      </c>
    </row>
    <row r="241" spans="2:4" ht="28.8">
      <c r="B241" s="14" t="s">
        <v>260</v>
      </c>
      <c r="D241" s="19">
        <v>39451</v>
      </c>
    </row>
    <row r="242" spans="2:4">
      <c r="B242" s="20" t="s">
        <v>58</v>
      </c>
      <c r="D242" s="21">
        <v>1495.86</v>
      </c>
    </row>
    <row r="243" spans="2:4" ht="28.8">
      <c r="B243" s="14" t="s">
        <v>237</v>
      </c>
      <c r="D243" s="25">
        <v>17311</v>
      </c>
    </row>
    <row r="244" spans="2:4" ht="28.8">
      <c r="B244" s="24" t="s">
        <v>261</v>
      </c>
      <c r="D244" s="19">
        <v>1419.25</v>
      </c>
    </row>
    <row r="245" spans="2:4">
      <c r="B245" s="15" t="s">
        <v>143</v>
      </c>
      <c r="D245" s="16">
        <v>2955.51</v>
      </c>
    </row>
    <row r="246" spans="2:4">
      <c r="B246" s="23" t="s">
        <v>58</v>
      </c>
      <c r="D246" s="80">
        <v>1622.9054351950001</v>
      </c>
    </row>
    <row r="247" spans="2:4">
      <c r="B247" s="20"/>
      <c r="D247" s="18"/>
    </row>
    <row r="248" spans="2:4">
      <c r="B248" s="20"/>
      <c r="D248" s="18"/>
    </row>
    <row r="249" spans="2:4">
      <c r="B249" s="20"/>
      <c r="D249" s="18"/>
    </row>
    <row r="250" spans="2:4">
      <c r="B250" s="20"/>
      <c r="D250" s="18"/>
    </row>
    <row r="251" spans="2:4">
      <c r="B251" s="20"/>
      <c r="D251" s="18"/>
    </row>
    <row r="252" spans="2:4">
      <c r="B252" s="20"/>
      <c r="D252" s="18"/>
    </row>
    <row r="253" spans="2:4">
      <c r="B253" s="20"/>
      <c r="D253" s="18"/>
    </row>
    <row r="254" spans="2:4">
      <c r="B254" s="20"/>
      <c r="D254" s="18"/>
    </row>
    <row r="255" spans="2:4">
      <c r="B255" s="105"/>
      <c r="D255" s="82"/>
    </row>
    <row r="260" spans="2:4">
      <c r="B260" s="17" t="s">
        <v>12</v>
      </c>
      <c r="D260" s="18">
        <f>SUM(D240:D259)</f>
        <v>64255.525435195006</v>
      </c>
    </row>
    <row r="262" spans="2:4">
      <c r="B262" s="17" t="s">
        <v>13</v>
      </c>
    </row>
    <row r="263" spans="2:4">
      <c r="B263" s="17" t="s">
        <v>14</v>
      </c>
      <c r="C263" s="17" t="s">
        <v>48</v>
      </c>
    </row>
    <row r="269" spans="2:4">
      <c r="C269" s="17" t="s">
        <v>0</v>
      </c>
    </row>
    <row r="270" spans="2:4">
      <c r="C270" s="17" t="s">
        <v>1</v>
      </c>
    </row>
    <row r="271" spans="2:4">
      <c r="B271" s="17" t="s">
        <v>2</v>
      </c>
    </row>
    <row r="272" spans="2:4">
      <c r="C272" s="17" t="s">
        <v>50</v>
      </c>
    </row>
    <row r="273" spans="2:5">
      <c r="B273" s="17" t="s">
        <v>3</v>
      </c>
      <c r="C273" s="17" t="s">
        <v>38</v>
      </c>
      <c r="D273" s="17">
        <v>10</v>
      </c>
    </row>
    <row r="276" spans="2:5" ht="28.8">
      <c r="B276" s="17" t="s">
        <v>4</v>
      </c>
      <c r="C276" s="20" t="s">
        <v>5</v>
      </c>
      <c r="D276" s="20" t="s">
        <v>6</v>
      </c>
      <c r="E276" s="20" t="s">
        <v>7</v>
      </c>
    </row>
    <row r="277" spans="2:5">
      <c r="B277" s="17" t="s">
        <v>8</v>
      </c>
      <c r="C277" s="84">
        <v>222323.52</v>
      </c>
      <c r="D277" s="84">
        <v>214909.97</v>
      </c>
      <c r="E277" s="18">
        <f>D297</f>
        <v>49774.518862644996</v>
      </c>
    </row>
    <row r="278" spans="2:5">
      <c r="B278" s="17" t="s">
        <v>9</v>
      </c>
      <c r="E278" s="18">
        <f>C277-E277</f>
        <v>172549.00113735499</v>
      </c>
    </row>
    <row r="280" spans="2:5">
      <c r="B280" s="17" t="s">
        <v>10</v>
      </c>
      <c r="D280" s="17" t="s">
        <v>11</v>
      </c>
    </row>
    <row r="282" spans="2:5">
      <c r="B282" s="20" t="s">
        <v>59</v>
      </c>
      <c r="D282" s="21">
        <v>168.64</v>
      </c>
    </row>
    <row r="283" spans="2:5" ht="28.8">
      <c r="B283" s="14" t="s">
        <v>262</v>
      </c>
      <c r="D283" s="25">
        <v>21410</v>
      </c>
    </row>
    <row r="284" spans="2:5">
      <c r="B284" s="24" t="s">
        <v>263</v>
      </c>
      <c r="D284" s="19">
        <v>11750.2</v>
      </c>
    </row>
    <row r="285" spans="2:5" ht="28.8">
      <c r="B285" s="24" t="s">
        <v>264</v>
      </c>
      <c r="D285" s="19">
        <v>1673.99</v>
      </c>
    </row>
    <row r="286" spans="2:5">
      <c r="B286" s="22" t="s">
        <v>59</v>
      </c>
      <c r="D286" s="21">
        <v>356.64</v>
      </c>
    </row>
    <row r="287" spans="2:5">
      <c r="B287" s="22" t="s">
        <v>59</v>
      </c>
      <c r="D287" s="21">
        <v>178.32</v>
      </c>
    </row>
    <row r="288" spans="2:5">
      <c r="B288" s="22" t="s">
        <v>58</v>
      </c>
      <c r="D288" s="21">
        <v>1712.45</v>
      </c>
    </row>
    <row r="289" spans="2:4">
      <c r="B289" s="22" t="s">
        <v>55</v>
      </c>
      <c r="D289" s="21">
        <v>198.98</v>
      </c>
    </row>
    <row r="290" spans="2:4" ht="28.8">
      <c r="B290" s="28" t="s">
        <v>265</v>
      </c>
      <c r="D290" s="25">
        <v>834.19</v>
      </c>
    </row>
    <row r="291" spans="2:4">
      <c r="B291" s="22" t="s">
        <v>59</v>
      </c>
      <c r="D291" s="21">
        <v>1011.83</v>
      </c>
    </row>
    <row r="292" spans="2:4" ht="28.8">
      <c r="B292" s="15" t="s">
        <v>266</v>
      </c>
      <c r="D292" s="16">
        <v>7248.67</v>
      </c>
    </row>
    <row r="293" spans="2:4">
      <c r="B293" s="23" t="s">
        <v>59</v>
      </c>
      <c r="D293" s="80">
        <v>168.63886264500002</v>
      </c>
    </row>
    <row r="294" spans="2:4" ht="21" customHeight="1">
      <c r="B294" s="15" t="s">
        <v>267</v>
      </c>
      <c r="D294" s="16">
        <v>3061.97</v>
      </c>
    </row>
    <row r="297" spans="2:4">
      <c r="B297" s="17" t="s">
        <v>12</v>
      </c>
      <c r="D297" s="18">
        <f>SUM(D281:D296)</f>
        <v>49774.518862644996</v>
      </c>
    </row>
    <row r="299" spans="2:4">
      <c r="B299" s="17" t="s">
        <v>13</v>
      </c>
    </row>
    <row r="300" spans="2:4">
      <c r="B300" s="17" t="s">
        <v>14</v>
      </c>
      <c r="C300" s="17" t="s">
        <v>48</v>
      </c>
    </row>
    <row r="304" spans="2:4">
      <c r="C304" s="17" t="s">
        <v>0</v>
      </c>
    </row>
    <row r="305" spans="2:5">
      <c r="C305" s="17" t="s">
        <v>1</v>
      </c>
    </row>
    <row r="306" spans="2:5">
      <c r="B306" s="17" t="s">
        <v>2</v>
      </c>
    </row>
    <row r="307" spans="2:5">
      <c r="C307" s="17" t="s">
        <v>50</v>
      </c>
    </row>
    <row r="308" spans="2:5">
      <c r="B308" s="17" t="s">
        <v>3</v>
      </c>
      <c r="C308" s="17" t="s">
        <v>38</v>
      </c>
      <c r="D308" s="17">
        <v>11</v>
      </c>
    </row>
    <row r="311" spans="2:5" ht="28.8">
      <c r="B311" s="17" t="s">
        <v>4</v>
      </c>
      <c r="C311" s="20" t="s">
        <v>5</v>
      </c>
      <c r="D311" s="20" t="s">
        <v>6</v>
      </c>
      <c r="E311" s="20" t="s">
        <v>7</v>
      </c>
    </row>
    <row r="312" spans="2:5">
      <c r="B312" s="17" t="s">
        <v>8</v>
      </c>
      <c r="C312" s="110">
        <f>148379.1+44474.83</f>
        <v>192853.93</v>
      </c>
      <c r="D312" s="84">
        <f>146278.08+44474.83</f>
        <v>190752.90999999997</v>
      </c>
      <c r="E312" s="18">
        <f>D338</f>
        <v>161308.93000000002</v>
      </c>
    </row>
    <row r="313" spans="2:5">
      <c r="B313" s="17" t="s">
        <v>9</v>
      </c>
      <c r="E313" s="18">
        <f>C312-E312</f>
        <v>31544.999999999971</v>
      </c>
    </row>
    <row r="315" spans="2:5">
      <c r="B315" s="17" t="s">
        <v>10</v>
      </c>
      <c r="D315" s="17" t="s">
        <v>11</v>
      </c>
    </row>
    <row r="317" spans="2:5" ht="28.8">
      <c r="B317" s="24" t="s">
        <v>268</v>
      </c>
      <c r="D317" s="19">
        <v>40723</v>
      </c>
    </row>
    <row r="318" spans="2:5" ht="28.8">
      <c r="B318" s="24" t="s">
        <v>269</v>
      </c>
      <c r="D318" s="19">
        <v>24728</v>
      </c>
    </row>
    <row r="319" spans="2:5">
      <c r="B319" s="28" t="s">
        <v>270</v>
      </c>
      <c r="D319" s="25">
        <v>83500</v>
      </c>
    </row>
    <row r="320" spans="2:5">
      <c r="B320" s="28" t="s">
        <v>271</v>
      </c>
      <c r="D320" s="25">
        <v>9776.48</v>
      </c>
    </row>
    <row r="321" spans="2:4">
      <c r="B321" s="33" t="s">
        <v>252</v>
      </c>
      <c r="D321" s="37">
        <v>615.91999999999996</v>
      </c>
    </row>
    <row r="322" spans="2:4">
      <c r="B322" s="23" t="s">
        <v>59</v>
      </c>
      <c r="D322" s="21">
        <v>337.28</v>
      </c>
    </row>
    <row r="323" spans="2:4">
      <c r="B323" s="23" t="s">
        <v>123</v>
      </c>
      <c r="D323" s="21">
        <v>346.71</v>
      </c>
    </row>
    <row r="324" spans="2:4">
      <c r="B324" s="15" t="s">
        <v>272</v>
      </c>
      <c r="D324" s="16">
        <v>1281.54</v>
      </c>
    </row>
    <row r="338" spans="2:5">
      <c r="B338" s="17" t="s">
        <v>12</v>
      </c>
      <c r="D338" s="18">
        <f>SUM(D316:D337)</f>
        <v>161308.93000000002</v>
      </c>
    </row>
    <row r="340" spans="2:5">
      <c r="B340" s="17" t="s">
        <v>13</v>
      </c>
    </row>
    <row r="341" spans="2:5">
      <c r="B341" s="17" t="s">
        <v>14</v>
      </c>
      <c r="C341" s="17" t="s">
        <v>48</v>
      </c>
    </row>
    <row r="343" spans="2:5">
      <c r="C343" s="17" t="s">
        <v>0</v>
      </c>
    </row>
    <row r="344" spans="2:5">
      <c r="C344" s="17" t="s">
        <v>1</v>
      </c>
    </row>
    <row r="345" spans="2:5">
      <c r="B345" s="17" t="s">
        <v>2</v>
      </c>
    </row>
    <row r="346" spans="2:5">
      <c r="C346" s="17" t="s">
        <v>50</v>
      </c>
    </row>
    <row r="347" spans="2:5">
      <c r="B347" s="17" t="s">
        <v>3</v>
      </c>
      <c r="C347" s="17" t="s">
        <v>38</v>
      </c>
      <c r="D347" s="17">
        <v>14</v>
      </c>
    </row>
    <row r="350" spans="2:5" ht="28.8">
      <c r="B350" s="17" t="s">
        <v>4</v>
      </c>
      <c r="C350" s="20" t="s">
        <v>5</v>
      </c>
      <c r="D350" s="20" t="s">
        <v>6</v>
      </c>
      <c r="E350" s="20" t="s">
        <v>7</v>
      </c>
    </row>
    <row r="351" spans="2:5">
      <c r="B351" s="17" t="s">
        <v>8</v>
      </c>
      <c r="C351" s="110">
        <f>20889.48+44436.81</f>
        <v>65326.289999999994</v>
      </c>
      <c r="D351" s="84">
        <f>20590.95+44436.81</f>
        <v>65027.759999999995</v>
      </c>
      <c r="E351" s="17">
        <f>D371</f>
        <v>15406.26</v>
      </c>
    </row>
    <row r="352" spans="2:5">
      <c r="B352" s="17" t="s">
        <v>9</v>
      </c>
      <c r="E352" s="17">
        <f>C351-E351</f>
        <v>49920.029999999992</v>
      </c>
    </row>
    <row r="354" spans="2:4">
      <c r="B354" s="17" t="s">
        <v>10</v>
      </c>
      <c r="D354" s="17" t="s">
        <v>11</v>
      </c>
    </row>
    <row r="356" spans="2:4">
      <c r="B356" s="22" t="s">
        <v>58</v>
      </c>
      <c r="D356" s="21">
        <v>2220.65</v>
      </c>
    </row>
    <row r="357" spans="2:4">
      <c r="B357" s="28" t="s">
        <v>273</v>
      </c>
      <c r="D357" s="25">
        <v>12848.33</v>
      </c>
    </row>
    <row r="358" spans="2:4">
      <c r="B358" s="22" t="s">
        <v>59</v>
      </c>
      <c r="D358" s="21">
        <v>337.28</v>
      </c>
    </row>
    <row r="359" spans="2:4">
      <c r="B359" s="20"/>
      <c r="D359" s="18"/>
    </row>
    <row r="371" spans="2:5">
      <c r="B371" s="17" t="s">
        <v>12</v>
      </c>
      <c r="D371" s="17">
        <f>SUM(D355:D370)</f>
        <v>15406.26</v>
      </c>
    </row>
    <row r="373" spans="2:5">
      <c r="B373" s="17" t="s">
        <v>13</v>
      </c>
    </row>
    <row r="374" spans="2:5">
      <c r="B374" s="17" t="s">
        <v>14</v>
      </c>
      <c r="C374" s="17" t="s">
        <v>48</v>
      </c>
    </row>
    <row r="376" spans="2:5">
      <c r="C376" s="17" t="s">
        <v>0</v>
      </c>
    </row>
    <row r="377" spans="2:5">
      <c r="C377" s="17" t="s">
        <v>1</v>
      </c>
    </row>
    <row r="378" spans="2:5">
      <c r="B378" s="17" t="s">
        <v>2</v>
      </c>
    </row>
    <row r="379" spans="2:5">
      <c r="C379" s="17" t="s">
        <v>50</v>
      </c>
    </row>
    <row r="380" spans="2:5">
      <c r="B380" s="17" t="s">
        <v>3</v>
      </c>
      <c r="C380" s="17" t="s">
        <v>38</v>
      </c>
      <c r="D380" s="17">
        <v>15</v>
      </c>
    </row>
    <row r="383" spans="2:5" ht="28.8">
      <c r="B383" s="17" t="s">
        <v>4</v>
      </c>
      <c r="C383" s="20" t="s">
        <v>5</v>
      </c>
      <c r="D383" s="20" t="s">
        <v>6</v>
      </c>
      <c r="E383" s="20" t="s">
        <v>7</v>
      </c>
    </row>
    <row r="384" spans="2:5">
      <c r="B384" s="17" t="s">
        <v>8</v>
      </c>
      <c r="C384" s="84">
        <v>169853.22</v>
      </c>
      <c r="D384" s="84">
        <v>161184</v>
      </c>
      <c r="E384" s="18">
        <f>D406</f>
        <v>35817.609999999993</v>
      </c>
    </row>
    <row r="385" spans="2:5">
      <c r="B385" s="17" t="s">
        <v>9</v>
      </c>
      <c r="E385" s="18">
        <f>C384-E384</f>
        <v>134035.61000000002</v>
      </c>
    </row>
    <row r="387" spans="2:5">
      <c r="B387" s="17" t="s">
        <v>10</v>
      </c>
      <c r="D387" s="17" t="s">
        <v>11</v>
      </c>
    </row>
    <row r="389" spans="2:5">
      <c r="B389" s="14" t="s">
        <v>274</v>
      </c>
      <c r="D389" s="19">
        <v>11697.81</v>
      </c>
    </row>
    <row r="390" spans="2:5">
      <c r="B390" s="20" t="s">
        <v>59</v>
      </c>
      <c r="D390" s="21">
        <v>168.64</v>
      </c>
    </row>
    <row r="391" spans="2:5" ht="28.8">
      <c r="B391" s="14" t="s">
        <v>275</v>
      </c>
      <c r="D391" s="25">
        <v>16603</v>
      </c>
    </row>
    <row r="392" spans="2:5">
      <c r="B392" s="14" t="s">
        <v>276</v>
      </c>
      <c r="D392" s="25">
        <v>2348.7199999999998</v>
      </c>
    </row>
    <row r="393" spans="2:5">
      <c r="B393" s="22" t="s">
        <v>55</v>
      </c>
      <c r="D393" s="21">
        <v>198.98</v>
      </c>
    </row>
    <row r="394" spans="2:5" ht="28.8">
      <c r="B394" s="15" t="s">
        <v>277</v>
      </c>
      <c r="D394" s="16">
        <v>3924.5</v>
      </c>
    </row>
    <row r="395" spans="2:5">
      <c r="B395" s="23" t="s">
        <v>83</v>
      </c>
      <c r="D395" s="21">
        <v>875.96</v>
      </c>
    </row>
    <row r="396" spans="2:5">
      <c r="B396" s="20"/>
      <c r="D396" s="18"/>
    </row>
    <row r="397" spans="2:5">
      <c r="B397" s="20"/>
      <c r="D397" s="18"/>
    </row>
    <row r="403" spans="2:4" ht="19.8" customHeight="1"/>
    <row r="406" spans="2:4">
      <c r="B406" s="17" t="s">
        <v>12</v>
      </c>
      <c r="D406" s="18">
        <f>SUM(D388:D405)</f>
        <v>35817.609999999993</v>
      </c>
    </row>
    <row r="408" spans="2:4">
      <c r="B408" s="17" t="s">
        <v>13</v>
      </c>
    </row>
    <row r="409" spans="2:4">
      <c r="B409" s="17" t="s">
        <v>14</v>
      </c>
      <c r="C409" s="17" t="s">
        <v>48</v>
      </c>
    </row>
    <row r="410" spans="2:4">
      <c r="C410" s="17" t="s">
        <v>0</v>
      </c>
    </row>
    <row r="411" spans="2:4">
      <c r="C411" s="17" t="s">
        <v>1</v>
      </c>
    </row>
    <row r="412" spans="2:4">
      <c r="B412" s="17" t="s">
        <v>2</v>
      </c>
    </row>
    <row r="413" spans="2:4">
      <c r="C413" s="17" t="s">
        <v>50</v>
      </c>
    </row>
    <row r="414" spans="2:4">
      <c r="B414" s="17" t="s">
        <v>3</v>
      </c>
      <c r="C414" s="17" t="s">
        <v>38</v>
      </c>
      <c r="D414" s="17">
        <v>16</v>
      </c>
    </row>
    <row r="417" spans="2:5" ht="28.8">
      <c r="B417" s="17" t="s">
        <v>4</v>
      </c>
      <c r="C417" s="20" t="s">
        <v>5</v>
      </c>
      <c r="D417" s="20" t="s">
        <v>6</v>
      </c>
      <c r="E417" s="20" t="s">
        <v>7</v>
      </c>
    </row>
    <row r="418" spans="2:5">
      <c r="B418" s="17" t="s">
        <v>8</v>
      </c>
      <c r="C418" s="110">
        <f>246926.72+3532.74</f>
        <v>250459.46</v>
      </c>
      <c r="D418" s="84">
        <f>243382.11+3532.74</f>
        <v>246914.84999999998</v>
      </c>
      <c r="E418" s="18">
        <f>D443</f>
        <v>81354.59</v>
      </c>
    </row>
    <row r="419" spans="2:5">
      <c r="B419" s="17" t="s">
        <v>9</v>
      </c>
      <c r="E419" s="18">
        <f>C418-E418</f>
        <v>169104.87</v>
      </c>
    </row>
    <row r="421" spans="2:5">
      <c r="B421" s="17" t="s">
        <v>10</v>
      </c>
      <c r="D421" s="17" t="s">
        <v>11</v>
      </c>
    </row>
    <row r="423" spans="2:5" ht="28.8">
      <c r="B423" s="24" t="s">
        <v>98</v>
      </c>
      <c r="D423" s="19">
        <v>7258</v>
      </c>
    </row>
    <row r="424" spans="2:5">
      <c r="B424" s="24" t="s">
        <v>278</v>
      </c>
      <c r="D424" s="19">
        <v>13321.15</v>
      </c>
    </row>
    <row r="425" spans="2:5">
      <c r="B425" s="24" t="s">
        <v>279</v>
      </c>
      <c r="D425" s="19">
        <v>13426.42</v>
      </c>
    </row>
    <row r="426" spans="2:5">
      <c r="B426" s="28" t="s">
        <v>173</v>
      </c>
      <c r="D426" s="32">
        <v>2274.73</v>
      </c>
    </row>
    <row r="427" spans="2:5" ht="28.8">
      <c r="B427" s="28" t="s">
        <v>280</v>
      </c>
      <c r="D427" s="25">
        <v>3253</v>
      </c>
    </row>
    <row r="428" spans="2:5">
      <c r="B428" s="22" t="s">
        <v>55</v>
      </c>
      <c r="D428" s="21">
        <v>198.98</v>
      </c>
    </row>
    <row r="429" spans="2:5">
      <c r="B429" s="28" t="s">
        <v>281</v>
      </c>
      <c r="D429" s="25">
        <v>2314</v>
      </c>
    </row>
    <row r="430" spans="2:5">
      <c r="B430" s="28" t="s">
        <v>87</v>
      </c>
      <c r="D430" s="25">
        <v>463.02</v>
      </c>
    </row>
    <row r="431" spans="2:5" ht="28.8">
      <c r="B431" s="28" t="s">
        <v>282</v>
      </c>
      <c r="D431" s="25">
        <v>1878.35</v>
      </c>
    </row>
    <row r="432" spans="2:5">
      <c r="B432" s="22" t="s">
        <v>69</v>
      </c>
      <c r="D432" s="21">
        <v>1279.67</v>
      </c>
    </row>
    <row r="433" spans="2:4">
      <c r="B433" s="22" t="s">
        <v>55</v>
      </c>
      <c r="D433" s="21">
        <v>198.98</v>
      </c>
    </row>
    <row r="434" spans="2:4">
      <c r="B434" s="22" t="s">
        <v>59</v>
      </c>
      <c r="D434" s="21">
        <v>168.64</v>
      </c>
    </row>
    <row r="435" spans="2:4">
      <c r="B435" s="22" t="s">
        <v>69</v>
      </c>
      <c r="D435" s="21">
        <v>1299.03</v>
      </c>
    </row>
    <row r="436" spans="2:4">
      <c r="B436" s="23" t="s">
        <v>123</v>
      </c>
      <c r="D436" s="21">
        <v>880.42</v>
      </c>
    </row>
    <row r="437" spans="2:4">
      <c r="B437" s="26" t="s">
        <v>109</v>
      </c>
      <c r="D437" s="16">
        <v>10617.47</v>
      </c>
    </row>
    <row r="438" spans="2:4">
      <c r="B438" s="15" t="s">
        <v>283</v>
      </c>
      <c r="D438" s="16">
        <v>20799</v>
      </c>
    </row>
    <row r="439" spans="2:4" ht="28.8">
      <c r="B439" s="15" t="s">
        <v>200</v>
      </c>
      <c r="D439" s="16">
        <v>1723.73</v>
      </c>
    </row>
    <row r="440" spans="2:4">
      <c r="B440" s="20"/>
      <c r="D440" s="18"/>
    </row>
    <row r="441" spans="2:4">
      <c r="B441" s="106"/>
      <c r="D441" s="82"/>
    </row>
    <row r="443" spans="2:4">
      <c r="B443" s="17" t="s">
        <v>12</v>
      </c>
      <c r="D443" s="18">
        <f>SUM(D422:D442)</f>
        <v>81354.59</v>
      </c>
    </row>
    <row r="445" spans="2:4">
      <c r="B445" s="17" t="s">
        <v>13</v>
      </c>
    </row>
    <row r="446" spans="2:4">
      <c r="B446" s="17" t="s">
        <v>14</v>
      </c>
      <c r="C446" s="17" t="s">
        <v>48</v>
      </c>
    </row>
    <row r="447" spans="2:4">
      <c r="C447" s="17" t="s">
        <v>0</v>
      </c>
    </row>
    <row r="448" spans="2:4">
      <c r="C448" s="17" t="s">
        <v>1</v>
      </c>
    </row>
    <row r="449" spans="2:5">
      <c r="B449" s="17" t="s">
        <v>2</v>
      </c>
    </row>
    <row r="450" spans="2:5">
      <c r="C450" s="17" t="s">
        <v>50</v>
      </c>
    </row>
    <row r="451" spans="2:5">
      <c r="B451" s="17" t="s">
        <v>3</v>
      </c>
      <c r="C451" s="17" t="s">
        <v>38</v>
      </c>
      <c r="D451" s="17">
        <v>17</v>
      </c>
    </row>
    <row r="454" spans="2:5" ht="28.8">
      <c r="B454" s="17" t="s">
        <v>4</v>
      </c>
      <c r="C454" s="20" t="s">
        <v>5</v>
      </c>
      <c r="D454" s="20" t="s">
        <v>6</v>
      </c>
      <c r="E454" s="20" t="s">
        <v>7</v>
      </c>
    </row>
    <row r="455" spans="2:5">
      <c r="B455" s="17" t="s">
        <v>8</v>
      </c>
      <c r="C455" s="84">
        <v>161004.78</v>
      </c>
      <c r="D455" s="84">
        <v>159299.34</v>
      </c>
      <c r="E455" s="18">
        <f>D475</f>
        <v>57265.479999999996</v>
      </c>
    </row>
    <row r="456" spans="2:5">
      <c r="B456" s="17" t="s">
        <v>9</v>
      </c>
      <c r="E456" s="18">
        <f>C455-E455</f>
        <v>103739.3</v>
      </c>
    </row>
    <row r="458" spans="2:5">
      <c r="B458" s="17" t="s">
        <v>10</v>
      </c>
      <c r="D458" s="17" t="s">
        <v>11</v>
      </c>
    </row>
    <row r="460" spans="2:5" ht="28.8">
      <c r="B460" s="24" t="s">
        <v>284</v>
      </c>
      <c r="D460" s="19">
        <v>51216</v>
      </c>
    </row>
    <row r="461" spans="2:5">
      <c r="B461" s="28" t="s">
        <v>285</v>
      </c>
      <c r="D461" s="25">
        <v>637.17999999999995</v>
      </c>
    </row>
    <row r="462" spans="2:5">
      <c r="B462" s="22" t="s">
        <v>69</v>
      </c>
      <c r="D462" s="21">
        <v>1299.03</v>
      </c>
    </row>
    <row r="463" spans="2:5">
      <c r="B463" s="23" t="s">
        <v>64</v>
      </c>
      <c r="D463" s="21">
        <v>821.04</v>
      </c>
    </row>
    <row r="464" spans="2:5">
      <c r="B464" s="23" t="s">
        <v>58</v>
      </c>
      <c r="D464" s="21">
        <v>1586.61</v>
      </c>
    </row>
    <row r="465" spans="2:4">
      <c r="B465" s="15" t="s">
        <v>286</v>
      </c>
      <c r="D465" s="16">
        <v>382.59</v>
      </c>
    </row>
    <row r="466" spans="2:4">
      <c r="B466" s="15" t="s">
        <v>99</v>
      </c>
      <c r="D466" s="16">
        <v>1323.03</v>
      </c>
    </row>
    <row r="467" spans="2:4">
      <c r="B467" s="20"/>
      <c r="D467" s="18"/>
    </row>
    <row r="468" spans="2:4">
      <c r="B468" s="20"/>
      <c r="D468" s="18"/>
    </row>
    <row r="469" spans="2:4">
      <c r="B469" s="20"/>
      <c r="D469" s="18"/>
    </row>
    <row r="470" spans="2:4">
      <c r="B470" s="20"/>
      <c r="D470" s="18"/>
    </row>
    <row r="471" spans="2:4">
      <c r="B471" s="20"/>
      <c r="D471" s="18"/>
    </row>
    <row r="472" spans="2:4">
      <c r="B472" s="20"/>
      <c r="D472" s="18"/>
    </row>
    <row r="475" spans="2:4">
      <c r="B475" s="17" t="s">
        <v>12</v>
      </c>
      <c r="D475" s="18">
        <f>SUM(D459:D474)</f>
        <v>57265.479999999996</v>
      </c>
    </row>
    <row r="477" spans="2:4">
      <c r="B477" s="17" t="s">
        <v>13</v>
      </c>
    </row>
    <row r="478" spans="2:4">
      <c r="B478" s="17" t="s">
        <v>14</v>
      </c>
      <c r="C478" s="17" t="s">
        <v>48</v>
      </c>
    </row>
    <row r="480" spans="2:4">
      <c r="C480" s="17" t="s">
        <v>0</v>
      </c>
    </row>
    <row r="481" spans="2:5">
      <c r="C481" s="17" t="s">
        <v>1</v>
      </c>
    </row>
    <row r="482" spans="2:5">
      <c r="B482" s="17" t="s">
        <v>2</v>
      </c>
    </row>
    <row r="483" spans="2:5">
      <c r="C483" s="17" t="s">
        <v>50</v>
      </c>
    </row>
    <row r="484" spans="2:5">
      <c r="B484" s="17" t="s">
        <v>3</v>
      </c>
      <c r="C484" s="17" t="s">
        <v>38</v>
      </c>
      <c r="D484" s="17">
        <v>18</v>
      </c>
    </row>
    <row r="487" spans="2:5" ht="28.8">
      <c r="B487" s="17" t="s">
        <v>4</v>
      </c>
      <c r="C487" s="20" t="s">
        <v>5</v>
      </c>
      <c r="D487" s="20" t="s">
        <v>6</v>
      </c>
      <c r="E487" s="20" t="s">
        <v>7</v>
      </c>
    </row>
    <row r="488" spans="2:5">
      <c r="B488" s="17" t="s">
        <v>8</v>
      </c>
      <c r="C488" s="84">
        <v>207536.1</v>
      </c>
      <c r="D488" s="84">
        <v>205927.92</v>
      </c>
      <c r="E488" s="18">
        <f>D508</f>
        <v>82025.965435195001</v>
      </c>
    </row>
    <row r="489" spans="2:5">
      <c r="B489" s="17" t="s">
        <v>9</v>
      </c>
      <c r="E489" s="18">
        <f>C488-E488</f>
        <v>125510.134564805</v>
      </c>
    </row>
    <row r="491" spans="2:5">
      <c r="B491" s="17" t="s">
        <v>10</v>
      </c>
      <c r="D491" s="17" t="s">
        <v>11</v>
      </c>
    </row>
    <row r="493" spans="2:5">
      <c r="B493" s="20" t="s">
        <v>59</v>
      </c>
      <c r="D493" s="21">
        <v>168.64</v>
      </c>
    </row>
    <row r="494" spans="2:5">
      <c r="B494" s="20" t="s">
        <v>287</v>
      </c>
      <c r="D494" s="21">
        <v>1627.4</v>
      </c>
    </row>
    <row r="495" spans="2:5">
      <c r="B495" s="14" t="s">
        <v>288</v>
      </c>
      <c r="D495" s="25">
        <v>1049.8499999999999</v>
      </c>
    </row>
    <row r="496" spans="2:5">
      <c r="B496" s="14" t="s">
        <v>289</v>
      </c>
      <c r="D496" s="25">
        <v>2377.13</v>
      </c>
    </row>
    <row r="497" spans="2:4">
      <c r="B497" s="14" t="s">
        <v>99</v>
      </c>
      <c r="D497" s="25">
        <v>663.31</v>
      </c>
    </row>
    <row r="498" spans="2:4">
      <c r="B498" s="24" t="s">
        <v>290</v>
      </c>
      <c r="D498" s="19">
        <v>3837.18</v>
      </c>
    </row>
    <row r="499" spans="2:4">
      <c r="B499" s="28" t="s">
        <v>291</v>
      </c>
      <c r="D499" s="25">
        <v>2374.13</v>
      </c>
    </row>
    <row r="500" spans="2:4">
      <c r="B500" s="28" t="s">
        <v>140</v>
      </c>
      <c r="D500" s="25">
        <v>57000</v>
      </c>
    </row>
    <row r="501" spans="2:4">
      <c r="B501" s="22" t="s">
        <v>59</v>
      </c>
      <c r="D501" s="21">
        <v>407.58</v>
      </c>
    </row>
    <row r="502" spans="2:4">
      <c r="B502" s="22" t="s">
        <v>62</v>
      </c>
      <c r="D502" s="21">
        <v>0</v>
      </c>
    </row>
    <row r="503" spans="2:4">
      <c r="B503" s="28" t="s">
        <v>238</v>
      </c>
      <c r="D503" s="25">
        <v>1040.74</v>
      </c>
    </row>
    <row r="504" spans="2:4">
      <c r="B504" s="33" t="s">
        <v>292</v>
      </c>
      <c r="D504" s="37">
        <v>5929.26</v>
      </c>
    </row>
    <row r="505" spans="2:4">
      <c r="B505" s="15" t="s">
        <v>160</v>
      </c>
      <c r="D505" s="16">
        <v>2893.86</v>
      </c>
    </row>
    <row r="506" spans="2:4" ht="28.8">
      <c r="B506" s="15" t="s">
        <v>293</v>
      </c>
      <c r="D506" s="16">
        <v>1046.08</v>
      </c>
    </row>
    <row r="507" spans="2:4">
      <c r="B507" s="23" t="s">
        <v>58</v>
      </c>
      <c r="D507" s="16">
        <v>1610.8054351950002</v>
      </c>
    </row>
    <row r="508" spans="2:4" ht="19.2" customHeight="1">
      <c r="B508" s="17" t="s">
        <v>12</v>
      </c>
      <c r="D508" s="18">
        <f>SUM(D492:D507)</f>
        <v>82025.965435195001</v>
      </c>
    </row>
    <row r="510" spans="2:4">
      <c r="B510" s="17" t="s">
        <v>13</v>
      </c>
    </row>
    <row r="511" spans="2:4">
      <c r="B511" s="17" t="s">
        <v>14</v>
      </c>
      <c r="C511" s="17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E141"/>
  <sheetViews>
    <sheetView topLeftCell="A123" workbookViewId="0">
      <selection activeCell="B112" sqref="B112:E142"/>
    </sheetView>
  </sheetViews>
  <sheetFormatPr defaultRowHeight="14.4"/>
  <cols>
    <col min="1" max="1" width="9.109375" style="17" customWidth="1"/>
    <col min="2" max="2" width="33.44140625" style="17" customWidth="1"/>
    <col min="3" max="3" width="18.6640625" style="17" customWidth="1"/>
    <col min="4" max="4" width="13.88671875" style="17" customWidth="1"/>
    <col min="5" max="5" width="13" style="17" customWidth="1"/>
  </cols>
  <sheetData>
    <row r="2" spans="2:5">
      <c r="C2" s="17" t="s">
        <v>0</v>
      </c>
    </row>
    <row r="3" spans="2:5">
      <c r="C3" s="17" t="s">
        <v>1</v>
      </c>
    </row>
    <row r="4" spans="2:5">
      <c r="B4" s="17" t="s">
        <v>2</v>
      </c>
    </row>
    <row r="5" spans="2:5">
      <c r="C5" s="17" t="s">
        <v>50</v>
      </c>
    </row>
    <row r="6" spans="2:5">
      <c r="B6" s="17" t="s">
        <v>3</v>
      </c>
      <c r="C6" s="17" t="s">
        <v>39</v>
      </c>
      <c r="D6" s="17">
        <v>1</v>
      </c>
    </row>
    <row r="9" spans="2:5" ht="28.8">
      <c r="B9" s="17" t="s">
        <v>4</v>
      </c>
      <c r="C9" s="20" t="s">
        <v>5</v>
      </c>
      <c r="D9" s="20" t="s">
        <v>6</v>
      </c>
      <c r="E9" s="20" t="s">
        <v>7</v>
      </c>
    </row>
    <row r="10" spans="2:5">
      <c r="B10" s="17" t="s">
        <v>8</v>
      </c>
      <c r="C10" s="84">
        <v>171764.52</v>
      </c>
      <c r="D10" s="84">
        <v>167111.23000000001</v>
      </c>
      <c r="E10" s="18">
        <f>D36</f>
        <v>130390.208862645</v>
      </c>
    </row>
    <row r="11" spans="2:5">
      <c r="B11" s="17" t="s">
        <v>9</v>
      </c>
      <c r="E11" s="18">
        <f>C10-E10</f>
        <v>41374.311137354991</v>
      </c>
    </row>
    <row r="13" spans="2:5">
      <c r="B13" s="17" t="s">
        <v>10</v>
      </c>
      <c r="D13" s="17" t="s">
        <v>11</v>
      </c>
    </row>
    <row r="15" spans="2:5">
      <c r="B15" s="28" t="s">
        <v>156</v>
      </c>
      <c r="D15" s="25">
        <v>4793.51</v>
      </c>
    </row>
    <row r="16" spans="2:5">
      <c r="B16" s="22" t="s">
        <v>59</v>
      </c>
      <c r="D16" s="21">
        <v>178.32</v>
      </c>
    </row>
    <row r="17" spans="2:4">
      <c r="B17" s="22" t="s">
        <v>59</v>
      </c>
      <c r="D17" s="21">
        <v>198.98</v>
      </c>
    </row>
    <row r="18" spans="2:4" ht="28.8">
      <c r="B18" s="15" t="s">
        <v>294</v>
      </c>
      <c r="D18" s="16">
        <v>8263.31</v>
      </c>
    </row>
    <row r="19" spans="2:4">
      <c r="B19" s="15" t="s">
        <v>295</v>
      </c>
      <c r="D19" s="16">
        <v>32853</v>
      </c>
    </row>
    <row r="20" spans="2:4">
      <c r="B20" s="15" t="s">
        <v>184</v>
      </c>
      <c r="D20" s="16">
        <v>9658</v>
      </c>
    </row>
    <row r="21" spans="2:4">
      <c r="B21" s="15" t="s">
        <v>296</v>
      </c>
      <c r="D21" s="16">
        <v>8550.81</v>
      </c>
    </row>
    <row r="22" spans="2:4">
      <c r="B22" s="15" t="s">
        <v>297</v>
      </c>
      <c r="D22" s="16">
        <v>54576</v>
      </c>
    </row>
    <row r="23" spans="2:4">
      <c r="B23" s="15" t="s">
        <v>298</v>
      </c>
      <c r="D23" s="16">
        <v>1727</v>
      </c>
    </row>
    <row r="24" spans="2:4">
      <c r="B24" s="15" t="s">
        <v>299</v>
      </c>
      <c r="D24" s="16">
        <v>9422.64</v>
      </c>
    </row>
    <row r="25" spans="2:4">
      <c r="B25" s="22" t="s">
        <v>59</v>
      </c>
      <c r="D25" s="16">
        <v>168.63886264500002</v>
      </c>
    </row>
    <row r="26" spans="2:4">
      <c r="B26" s="20"/>
      <c r="D26" s="18"/>
    </row>
    <row r="27" spans="2:4">
      <c r="B27" s="20"/>
      <c r="D27" s="18"/>
    </row>
    <row r="28" spans="2:4">
      <c r="B28" s="20"/>
      <c r="D28" s="18"/>
    </row>
    <row r="36" spans="2:4">
      <c r="B36" s="17" t="s">
        <v>12</v>
      </c>
      <c r="D36" s="18">
        <f>SUM(D14:D35)</f>
        <v>130390.208862645</v>
      </c>
    </row>
    <row r="38" spans="2:4">
      <c r="B38" s="17" t="s">
        <v>13</v>
      </c>
    </row>
    <row r="39" spans="2:4">
      <c r="B39" s="17" t="s">
        <v>14</v>
      </c>
      <c r="C39" s="17" t="s">
        <v>48</v>
      </c>
    </row>
    <row r="44" spans="2:4">
      <c r="C44" s="17" t="s">
        <v>0</v>
      </c>
    </row>
    <row r="45" spans="2:4">
      <c r="C45" s="17" t="s">
        <v>1</v>
      </c>
    </row>
    <row r="46" spans="2:4">
      <c r="B46" s="17" t="s">
        <v>2</v>
      </c>
    </row>
    <row r="47" spans="2:4">
      <c r="C47" s="17" t="s">
        <v>50</v>
      </c>
    </row>
    <row r="48" spans="2:4">
      <c r="B48" s="17" t="s">
        <v>3</v>
      </c>
      <c r="C48" s="17" t="s">
        <v>39</v>
      </c>
      <c r="D48" s="17">
        <v>2</v>
      </c>
    </row>
    <row r="51" spans="2:5" ht="28.8">
      <c r="B51" s="17" t="s">
        <v>4</v>
      </c>
      <c r="C51" s="20" t="s">
        <v>5</v>
      </c>
      <c r="D51" s="20" t="s">
        <v>6</v>
      </c>
      <c r="E51" s="20" t="s">
        <v>7</v>
      </c>
    </row>
    <row r="52" spans="2:5">
      <c r="B52" s="17" t="s">
        <v>8</v>
      </c>
      <c r="C52" s="84">
        <v>159102.06</v>
      </c>
      <c r="D52" s="84">
        <v>153240.32000000001</v>
      </c>
      <c r="E52" s="18">
        <f>D75</f>
        <v>131760.12543519502</v>
      </c>
    </row>
    <row r="53" spans="2:5">
      <c r="B53" s="17" t="s">
        <v>9</v>
      </c>
      <c r="E53" s="18">
        <f>C52-E52</f>
        <v>27341.934564804978</v>
      </c>
    </row>
    <row r="55" spans="2:5">
      <c r="B55" s="17" t="s">
        <v>10</v>
      </c>
      <c r="D55" s="17" t="s">
        <v>11</v>
      </c>
    </row>
    <row r="57" spans="2:5">
      <c r="B57" s="14" t="s">
        <v>300</v>
      </c>
      <c r="D57" s="19">
        <v>1780.24</v>
      </c>
    </row>
    <row r="58" spans="2:5">
      <c r="B58" s="20" t="s">
        <v>65</v>
      </c>
      <c r="D58" s="21">
        <v>239.07</v>
      </c>
    </row>
    <row r="59" spans="2:5">
      <c r="B59" s="24" t="s">
        <v>301</v>
      </c>
      <c r="D59" s="19">
        <v>2728.98</v>
      </c>
    </row>
    <row r="60" spans="2:5">
      <c r="B60" s="22" t="s">
        <v>59</v>
      </c>
      <c r="D60" s="21">
        <v>178.32</v>
      </c>
    </row>
    <row r="61" spans="2:5" ht="28.8">
      <c r="B61" s="15" t="s">
        <v>294</v>
      </c>
      <c r="D61" s="16">
        <v>8036.43</v>
      </c>
    </row>
    <row r="62" spans="2:5">
      <c r="B62" s="23" t="s">
        <v>302</v>
      </c>
      <c r="D62" s="21">
        <v>1751.71</v>
      </c>
    </row>
    <row r="63" spans="2:5">
      <c r="B63" s="15" t="s">
        <v>61</v>
      </c>
      <c r="D63" s="16">
        <v>707.32</v>
      </c>
    </row>
    <row r="64" spans="2:5">
      <c r="B64" s="15" t="s">
        <v>303</v>
      </c>
      <c r="D64" s="27">
        <v>113245</v>
      </c>
    </row>
    <row r="65" spans="2:4">
      <c r="B65" s="23" t="s">
        <v>58</v>
      </c>
      <c r="D65" s="16">
        <v>3093.0554351950004</v>
      </c>
    </row>
    <row r="74" spans="2:4" ht="20.399999999999999" customHeight="1"/>
    <row r="75" spans="2:4">
      <c r="B75" s="17" t="s">
        <v>12</v>
      </c>
      <c r="D75" s="18">
        <f>SUM(D56:D74)</f>
        <v>131760.12543519502</v>
      </c>
    </row>
    <row r="77" spans="2:4">
      <c r="B77" s="17" t="s">
        <v>13</v>
      </c>
    </row>
    <row r="78" spans="2:4">
      <c r="B78" s="17" t="s">
        <v>14</v>
      </c>
      <c r="C78" s="17" t="s">
        <v>48</v>
      </c>
    </row>
    <row r="81" spans="2:5">
      <c r="C81" s="17" t="s">
        <v>0</v>
      </c>
    </row>
    <row r="82" spans="2:5">
      <c r="C82" s="17" t="s">
        <v>1</v>
      </c>
    </row>
    <row r="83" spans="2:5">
      <c r="B83" s="17" t="s">
        <v>2</v>
      </c>
    </row>
    <row r="84" spans="2:5">
      <c r="C84" s="17" t="s">
        <v>50</v>
      </c>
    </row>
    <row r="85" spans="2:5">
      <c r="B85" s="17" t="s">
        <v>3</v>
      </c>
      <c r="C85" s="17" t="s">
        <v>39</v>
      </c>
      <c r="D85" s="17">
        <v>3</v>
      </c>
    </row>
    <row r="88" spans="2:5" ht="28.8">
      <c r="B88" s="17" t="s">
        <v>4</v>
      </c>
      <c r="C88" s="20" t="s">
        <v>5</v>
      </c>
      <c r="D88" s="20" t="s">
        <v>6</v>
      </c>
      <c r="E88" s="20" t="s">
        <v>7</v>
      </c>
    </row>
    <row r="89" spans="2:5">
      <c r="B89" s="17" t="s">
        <v>8</v>
      </c>
      <c r="C89" s="84">
        <v>165058.68</v>
      </c>
      <c r="D89" s="84">
        <v>164327.03</v>
      </c>
      <c r="E89" s="18">
        <f>D106</f>
        <v>31552.49</v>
      </c>
    </row>
    <row r="90" spans="2:5">
      <c r="B90" s="17" t="s">
        <v>9</v>
      </c>
      <c r="E90" s="18">
        <f>C89-E89</f>
        <v>133506.19</v>
      </c>
    </row>
    <row r="92" spans="2:5">
      <c r="B92" s="17" t="s">
        <v>10</v>
      </c>
      <c r="D92" s="17" t="s">
        <v>11</v>
      </c>
    </row>
    <row r="94" spans="2:5">
      <c r="B94" s="14" t="s">
        <v>289</v>
      </c>
      <c r="D94" s="25">
        <v>2455.7800000000002</v>
      </c>
    </row>
    <row r="95" spans="2:5">
      <c r="B95" s="24" t="s">
        <v>304</v>
      </c>
      <c r="D95" s="19">
        <v>7594.35</v>
      </c>
    </row>
    <row r="96" spans="2:5">
      <c r="B96" s="35" t="s">
        <v>305</v>
      </c>
      <c r="D96" s="37">
        <v>15090</v>
      </c>
    </row>
    <row r="97" spans="2:4">
      <c r="B97" s="15" t="s">
        <v>96</v>
      </c>
      <c r="D97" s="27">
        <v>6412.36</v>
      </c>
    </row>
    <row r="98" spans="2:4">
      <c r="B98" s="20"/>
      <c r="D98" s="18"/>
    </row>
    <row r="99" spans="2:4">
      <c r="B99" s="20"/>
      <c r="D99" s="18"/>
    </row>
    <row r="100" spans="2:4">
      <c r="B100" s="20"/>
      <c r="D100" s="18"/>
    </row>
    <row r="101" spans="2:4">
      <c r="B101" s="20"/>
      <c r="D101" s="18"/>
    </row>
    <row r="102" spans="2:4">
      <c r="B102" s="20"/>
      <c r="D102" s="18"/>
    </row>
    <row r="103" spans="2:4">
      <c r="B103" s="20"/>
      <c r="D103" s="18"/>
    </row>
    <row r="104" spans="2:4">
      <c r="B104" s="20"/>
      <c r="D104" s="18"/>
    </row>
    <row r="105" spans="2:4" ht="20.399999999999999" customHeight="1"/>
    <row r="106" spans="2:4">
      <c r="B106" s="17" t="s">
        <v>12</v>
      </c>
      <c r="D106" s="18">
        <f>SUM(D93:D105)</f>
        <v>31552.49</v>
      </c>
    </row>
    <row r="108" spans="2:4">
      <c r="B108" s="17" t="s">
        <v>13</v>
      </c>
    </row>
    <row r="109" spans="2:4">
      <c r="B109" s="17" t="s">
        <v>14</v>
      </c>
      <c r="C109" s="17" t="s">
        <v>48</v>
      </c>
    </row>
    <row r="113" spans="2:5">
      <c r="C113" s="17" t="s">
        <v>0</v>
      </c>
    </row>
    <row r="114" spans="2:5">
      <c r="C114" s="17" t="s">
        <v>1</v>
      </c>
    </row>
    <row r="115" spans="2:5">
      <c r="B115" s="17" t="s">
        <v>2</v>
      </c>
    </row>
    <row r="116" spans="2:5">
      <c r="C116" s="17" t="s">
        <v>51</v>
      </c>
    </row>
    <row r="117" spans="2:5">
      <c r="B117" s="17" t="s">
        <v>3</v>
      </c>
      <c r="C117" s="17" t="s">
        <v>39</v>
      </c>
      <c r="D117" s="17">
        <v>6</v>
      </c>
    </row>
    <row r="120" spans="2:5" ht="28.8">
      <c r="B120" s="17" t="s">
        <v>4</v>
      </c>
      <c r="C120" s="20" t="s">
        <v>5</v>
      </c>
      <c r="D120" s="20" t="s">
        <v>6</v>
      </c>
      <c r="E120" s="20" t="s">
        <v>7</v>
      </c>
    </row>
    <row r="121" spans="2:5">
      <c r="B121" s="17" t="s">
        <v>8</v>
      </c>
      <c r="C121" s="84">
        <v>181010.4</v>
      </c>
      <c r="D121" s="84">
        <v>175964.37</v>
      </c>
      <c r="E121" s="18">
        <f>D138</f>
        <v>33686.699999999997</v>
      </c>
    </row>
    <row r="122" spans="2:5">
      <c r="B122" s="17" t="s">
        <v>9</v>
      </c>
      <c r="E122" s="18">
        <f>C121-E121</f>
        <v>147323.70000000001</v>
      </c>
    </row>
    <row r="124" spans="2:5">
      <c r="B124" s="17" t="s">
        <v>10</v>
      </c>
      <c r="D124" s="17" t="s">
        <v>11</v>
      </c>
    </row>
    <row r="126" spans="2:5">
      <c r="B126" s="22" t="s">
        <v>58</v>
      </c>
      <c r="D126" s="21">
        <v>1500.7</v>
      </c>
    </row>
    <row r="127" spans="2:5" ht="28.8">
      <c r="B127" s="15" t="s">
        <v>306</v>
      </c>
      <c r="D127" s="16">
        <v>32186</v>
      </c>
    </row>
    <row r="128" spans="2:5">
      <c r="B128" s="20"/>
      <c r="D128" s="18"/>
    </row>
    <row r="129" spans="2:4">
      <c r="B129" s="20"/>
      <c r="D129" s="18"/>
    </row>
    <row r="130" spans="2:4">
      <c r="B130" s="20"/>
      <c r="D130" s="18"/>
    </row>
    <row r="131" spans="2:4">
      <c r="B131" s="20"/>
      <c r="D131" s="18"/>
    </row>
    <row r="132" spans="2:4">
      <c r="B132" s="20"/>
      <c r="D132" s="18"/>
    </row>
    <row r="136" spans="2:4" ht="23.4" customHeight="1"/>
    <row r="138" spans="2:4">
      <c r="B138" s="17" t="s">
        <v>12</v>
      </c>
      <c r="D138" s="18">
        <f>SUM(D125:D137)</f>
        <v>33686.699999999997</v>
      </c>
    </row>
    <row r="140" spans="2:4">
      <c r="B140" s="17" t="s">
        <v>13</v>
      </c>
    </row>
    <row r="141" spans="2:4">
      <c r="B141" s="17" t="s">
        <v>14</v>
      </c>
      <c r="C141" s="17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8:F33"/>
  <sheetViews>
    <sheetView topLeftCell="A41" workbookViewId="0">
      <selection activeCell="B7" sqref="B7:E34"/>
    </sheetView>
  </sheetViews>
  <sheetFormatPr defaultRowHeight="14.4"/>
  <cols>
    <col min="1" max="1" width="9.109375" style="4" customWidth="1"/>
    <col min="2" max="2" width="32.109375" style="4" customWidth="1"/>
    <col min="3" max="3" width="16.88671875" style="4" customWidth="1"/>
    <col min="4" max="4" width="13.5546875" style="4" customWidth="1"/>
    <col min="5" max="5" width="11.33203125" style="4" customWidth="1"/>
    <col min="6" max="6" width="8.88671875" style="4"/>
  </cols>
  <sheetData>
    <row r="8" spans="2:5">
      <c r="C8" s="4" t="s">
        <v>0</v>
      </c>
    </row>
    <row r="9" spans="2:5">
      <c r="C9" s="4" t="s">
        <v>1</v>
      </c>
    </row>
    <row r="10" spans="2:5">
      <c r="B10" s="4" t="s">
        <v>2</v>
      </c>
    </row>
    <row r="11" spans="2:5">
      <c r="C11" s="4" t="s">
        <v>50</v>
      </c>
    </row>
    <row r="12" spans="2:5">
      <c r="B12" s="4" t="s">
        <v>40</v>
      </c>
      <c r="C12" s="4" t="s">
        <v>41</v>
      </c>
      <c r="D12" s="4">
        <v>15</v>
      </c>
    </row>
    <row r="15" spans="2:5" ht="28.8">
      <c r="B15" s="4" t="s">
        <v>4</v>
      </c>
      <c r="C15" s="9" t="s">
        <v>5</v>
      </c>
      <c r="D15" s="9" t="s">
        <v>6</v>
      </c>
      <c r="E15" s="9" t="s">
        <v>7</v>
      </c>
    </row>
    <row r="16" spans="2:5">
      <c r="B16" s="4" t="s">
        <v>8</v>
      </c>
      <c r="C16" s="84">
        <v>2010.24</v>
      </c>
      <c r="D16" s="84">
        <v>2419.4299999999998</v>
      </c>
      <c r="E16" s="4">
        <f>D29</f>
        <v>4116</v>
      </c>
    </row>
    <row r="17" spans="2:5">
      <c r="B17" s="4" t="s">
        <v>9</v>
      </c>
      <c r="E17" s="4">
        <f>C16-E16</f>
        <v>-2105.7600000000002</v>
      </c>
    </row>
    <row r="19" spans="2:5">
      <c r="B19" s="4" t="s">
        <v>10</v>
      </c>
      <c r="D19" s="4" t="s">
        <v>11</v>
      </c>
    </row>
    <row r="21" spans="2:5">
      <c r="B21" s="30" t="s">
        <v>312</v>
      </c>
      <c r="D21" s="30">
        <v>330.78</v>
      </c>
    </row>
    <row r="22" spans="2:5">
      <c r="B22" s="22" t="s">
        <v>313</v>
      </c>
      <c r="D22" s="30">
        <v>2009.25</v>
      </c>
    </row>
    <row r="23" spans="2:5">
      <c r="B23" s="23" t="s">
        <v>310</v>
      </c>
      <c r="D23" s="27">
        <v>1775.97</v>
      </c>
    </row>
    <row r="29" spans="2:5">
      <c r="B29" s="4" t="s">
        <v>12</v>
      </c>
      <c r="D29" s="4">
        <f>SUM(D20:D28)</f>
        <v>4116</v>
      </c>
    </row>
    <row r="31" spans="2:5">
      <c r="B31" s="4" t="s">
        <v>13</v>
      </c>
    </row>
    <row r="33" spans="2:3">
      <c r="B33" s="4" t="s">
        <v>14</v>
      </c>
      <c r="C33" s="4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4:E31"/>
  <sheetViews>
    <sheetView topLeftCell="A31" workbookViewId="0">
      <selection activeCell="B3" sqref="B3:E32"/>
    </sheetView>
  </sheetViews>
  <sheetFormatPr defaultRowHeight="14.4"/>
  <cols>
    <col min="1" max="1" width="15.88671875" style="17" customWidth="1"/>
    <col min="2" max="2" width="32" style="17" customWidth="1"/>
    <col min="3" max="3" width="14" style="17" customWidth="1"/>
    <col min="4" max="4" width="14.33203125" style="17" customWidth="1"/>
    <col min="5" max="5" width="13.6640625" style="17" customWidth="1"/>
  </cols>
  <sheetData>
    <row r="4" spans="2:5">
      <c r="C4" s="17" t="s">
        <v>0</v>
      </c>
    </row>
    <row r="5" spans="2:5">
      <c r="C5" s="17" t="s">
        <v>1</v>
      </c>
    </row>
    <row r="6" spans="2:5">
      <c r="B6" s="17" t="s">
        <v>2</v>
      </c>
    </row>
    <row r="7" spans="2:5">
      <c r="C7" s="17" t="s">
        <v>50</v>
      </c>
    </row>
    <row r="8" spans="2:5">
      <c r="B8" s="17" t="s">
        <v>43</v>
      </c>
      <c r="D8" s="17">
        <v>7</v>
      </c>
    </row>
    <row r="11" spans="2:5" ht="28.8">
      <c r="B11" s="17" t="s">
        <v>4</v>
      </c>
      <c r="C11" s="20" t="s">
        <v>5</v>
      </c>
      <c r="D11" s="20" t="s">
        <v>6</v>
      </c>
      <c r="E11" s="20" t="s">
        <v>7</v>
      </c>
    </row>
    <row r="12" spans="2:5">
      <c r="B12" s="17" t="s">
        <v>8</v>
      </c>
      <c r="C12" s="84">
        <v>137544.29999999999</v>
      </c>
      <c r="D12" s="84">
        <v>134744.12</v>
      </c>
      <c r="E12" s="17">
        <f>D28</f>
        <v>64587.640000000007</v>
      </c>
    </row>
    <row r="13" spans="2:5">
      <c r="B13" s="17" t="s">
        <v>9</v>
      </c>
      <c r="E13" s="17">
        <f>C12-E12</f>
        <v>72956.659999999974</v>
      </c>
    </row>
    <row r="15" spans="2:5">
      <c r="B15" s="17" t="s">
        <v>10</v>
      </c>
      <c r="D15" s="17" t="s">
        <v>11</v>
      </c>
    </row>
    <row r="17" spans="2:4">
      <c r="B17" s="20" t="s">
        <v>140</v>
      </c>
      <c r="D17" s="21">
        <v>51000</v>
      </c>
    </row>
    <row r="18" spans="2:4" ht="28.8">
      <c r="B18" s="23" t="s">
        <v>307</v>
      </c>
      <c r="D18" s="27">
        <v>592.73</v>
      </c>
    </row>
    <row r="19" spans="2:4">
      <c r="B19" s="23" t="s">
        <v>308</v>
      </c>
      <c r="D19" s="27">
        <v>3460.27</v>
      </c>
    </row>
    <row r="20" spans="2:4">
      <c r="B20" s="23" t="s">
        <v>309</v>
      </c>
      <c r="D20" s="27">
        <v>2023.3</v>
      </c>
    </row>
    <row r="21" spans="2:4">
      <c r="B21" s="23" t="s">
        <v>310</v>
      </c>
      <c r="D21" s="27">
        <v>2778.33</v>
      </c>
    </row>
    <row r="22" spans="2:4" ht="28.8">
      <c r="B22" s="23" t="s">
        <v>311</v>
      </c>
      <c r="D22" s="27">
        <v>4733.01</v>
      </c>
    </row>
    <row r="23" spans="2:4">
      <c r="B23" s="20"/>
      <c r="D23" s="18"/>
    </row>
    <row r="24" spans="2:4">
      <c r="B24" s="20"/>
      <c r="D24" s="18"/>
    </row>
    <row r="26" spans="2:4" ht="25.2" customHeight="1"/>
    <row r="28" spans="2:4">
      <c r="B28" s="17" t="s">
        <v>12</v>
      </c>
      <c r="D28" s="17">
        <f>SUM(D16:D27)</f>
        <v>64587.640000000007</v>
      </c>
    </row>
    <row r="30" spans="2:4">
      <c r="B30" s="17" t="s">
        <v>13</v>
      </c>
    </row>
    <row r="31" spans="2:4">
      <c r="B31" s="17" t="s">
        <v>14</v>
      </c>
      <c r="C31" s="17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4:E33"/>
  <sheetViews>
    <sheetView topLeftCell="A10" workbookViewId="0">
      <selection activeCell="B3" sqref="B3:E34"/>
    </sheetView>
  </sheetViews>
  <sheetFormatPr defaultRowHeight="14.4"/>
  <cols>
    <col min="1" max="1" width="8.88671875" style="4"/>
    <col min="2" max="2" width="32.5546875" style="4" customWidth="1"/>
    <col min="3" max="3" width="16.77734375" style="4" customWidth="1"/>
    <col min="4" max="4" width="13.77734375" style="4" customWidth="1"/>
    <col min="5" max="5" width="14.6640625" style="4" customWidth="1"/>
    <col min="6" max="6" width="9.109375" customWidth="1"/>
  </cols>
  <sheetData>
    <row r="4" spans="2:5">
      <c r="C4" s="4" t="s">
        <v>0</v>
      </c>
    </row>
    <row r="5" spans="2:5">
      <c r="C5" s="4" t="s">
        <v>1</v>
      </c>
    </row>
    <row r="6" spans="2:5">
      <c r="B6" s="4" t="s">
        <v>2</v>
      </c>
    </row>
    <row r="7" spans="2:5">
      <c r="C7" s="4" t="s">
        <v>51</v>
      </c>
    </row>
    <row r="8" spans="2:5">
      <c r="B8" s="4" t="s">
        <v>42</v>
      </c>
      <c r="C8" s="4" t="s">
        <v>44</v>
      </c>
      <c r="D8" s="4">
        <v>30</v>
      </c>
    </row>
    <row r="11" spans="2:5" ht="28.8">
      <c r="B11" s="4" t="s">
        <v>4</v>
      </c>
      <c r="C11" s="9" t="s">
        <v>5</v>
      </c>
      <c r="D11" s="9" t="s">
        <v>6</v>
      </c>
      <c r="E11" s="9" t="s">
        <v>7</v>
      </c>
    </row>
    <row r="12" spans="2:5">
      <c r="B12" s="4" t="s">
        <v>8</v>
      </c>
      <c r="C12" s="84">
        <v>111811.38</v>
      </c>
      <c r="D12" s="84">
        <v>110543.32</v>
      </c>
      <c r="E12" s="4">
        <f>D30</f>
        <v>16218.95</v>
      </c>
    </row>
    <row r="13" spans="2:5">
      <c r="B13" s="4" t="s">
        <v>9</v>
      </c>
      <c r="E13" s="4">
        <f>C12-E12</f>
        <v>95592.430000000008</v>
      </c>
    </row>
    <row r="15" spans="2:5">
      <c r="B15" s="4" t="s">
        <v>10</v>
      </c>
      <c r="D15" s="4" t="s">
        <v>11</v>
      </c>
    </row>
    <row r="17" spans="2:4">
      <c r="B17" s="22" t="s">
        <v>314</v>
      </c>
      <c r="D17" s="30">
        <v>1979.24</v>
      </c>
    </row>
    <row r="18" spans="2:4">
      <c r="B18" s="23" t="s">
        <v>315</v>
      </c>
      <c r="D18" s="27">
        <v>3279.14</v>
      </c>
    </row>
    <row r="19" spans="2:4">
      <c r="B19" s="23" t="s">
        <v>316</v>
      </c>
      <c r="D19" s="27">
        <v>175.72</v>
      </c>
    </row>
    <row r="20" spans="2:4" ht="28.8">
      <c r="B20" s="23" t="s">
        <v>317</v>
      </c>
      <c r="D20" s="27">
        <v>3852.21</v>
      </c>
    </row>
    <row r="21" spans="2:4">
      <c r="B21" s="23" t="s">
        <v>81</v>
      </c>
      <c r="D21" s="27">
        <v>5531.5</v>
      </c>
    </row>
    <row r="22" spans="2:4">
      <c r="B22" s="23" t="s">
        <v>81</v>
      </c>
      <c r="D22" s="27">
        <v>1401.14</v>
      </c>
    </row>
    <row r="23" spans="2:4">
      <c r="B23" s="9"/>
      <c r="D23" s="5"/>
    </row>
    <row r="24" spans="2:4">
      <c r="B24" s="9"/>
      <c r="D24" s="5"/>
    </row>
    <row r="25" spans="2:4">
      <c r="B25" s="9"/>
      <c r="D25" s="5"/>
    </row>
    <row r="26" spans="2:4">
      <c r="B26" s="9"/>
      <c r="D26" s="5"/>
    </row>
    <row r="30" spans="2:4">
      <c r="B30" s="4" t="s">
        <v>12</v>
      </c>
      <c r="D30" s="4">
        <f>SUM(D17:D29)</f>
        <v>16218.95</v>
      </c>
    </row>
    <row r="32" spans="2:4">
      <c r="B32" s="4" t="s">
        <v>13</v>
      </c>
    </row>
    <row r="33" spans="2:3">
      <c r="B33" s="4" t="s">
        <v>14</v>
      </c>
      <c r="C33" s="4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4.4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08"/>
  <sheetViews>
    <sheetView topLeftCell="A114" workbookViewId="0">
      <selection activeCell="B79" sqref="B79:E108"/>
    </sheetView>
  </sheetViews>
  <sheetFormatPr defaultRowHeight="14.4"/>
  <cols>
    <col min="1" max="1" width="13.77734375" style="48" customWidth="1"/>
    <col min="2" max="2" width="29" style="48" customWidth="1"/>
    <col min="3" max="3" width="14.21875" style="48" customWidth="1"/>
    <col min="4" max="4" width="12" style="48" customWidth="1"/>
    <col min="5" max="5" width="14.6640625" style="48" customWidth="1"/>
  </cols>
  <sheetData>
    <row r="3" spans="2:5">
      <c r="C3" s="48" t="s">
        <v>0</v>
      </c>
    </row>
    <row r="4" spans="2:5">
      <c r="C4" s="48" t="s">
        <v>1</v>
      </c>
    </row>
    <row r="5" spans="2:5">
      <c r="B5" s="48" t="s">
        <v>2</v>
      </c>
    </row>
    <row r="6" spans="2:5">
      <c r="C6" s="48" t="s">
        <v>50</v>
      </c>
    </row>
    <row r="7" spans="2:5">
      <c r="B7" s="48" t="s">
        <v>3</v>
      </c>
      <c r="C7" s="48" t="s">
        <v>16</v>
      </c>
      <c r="D7" s="48">
        <v>2</v>
      </c>
    </row>
    <row r="10" spans="2:5" ht="28.2">
      <c r="B10" s="48" t="s">
        <v>4</v>
      </c>
      <c r="C10" s="49" t="s">
        <v>5</v>
      </c>
      <c r="D10" s="49" t="s">
        <v>6</v>
      </c>
      <c r="E10" s="49" t="s">
        <v>7</v>
      </c>
    </row>
    <row r="11" spans="2:5">
      <c r="B11" s="48" t="s">
        <v>8</v>
      </c>
      <c r="C11" s="109">
        <f>21479.16+2721.6</f>
        <v>24200.76</v>
      </c>
      <c r="D11" s="62">
        <f>20865.34+2721.6</f>
        <v>23586.94</v>
      </c>
      <c r="E11" s="48">
        <f>D24</f>
        <v>3153.86</v>
      </c>
    </row>
    <row r="12" spans="2:5">
      <c r="B12" s="48" t="s">
        <v>9</v>
      </c>
      <c r="E12" s="48">
        <f>C11-E11</f>
        <v>21046.899999999998</v>
      </c>
    </row>
    <row r="14" spans="2:5">
      <c r="B14" s="48" t="s">
        <v>10</v>
      </c>
      <c r="D14" s="48" t="s">
        <v>11</v>
      </c>
    </row>
    <row r="16" spans="2:5" ht="28.2">
      <c r="B16" s="50" t="s">
        <v>58</v>
      </c>
      <c r="D16" s="51">
        <v>1500.7</v>
      </c>
    </row>
    <row r="17" spans="2:4" ht="28.2">
      <c r="B17" s="50" t="s">
        <v>58</v>
      </c>
      <c r="D17" s="51">
        <v>1653.16</v>
      </c>
    </row>
    <row r="21" spans="2:4" ht="19.8" customHeight="1"/>
    <row r="24" spans="2:4">
      <c r="B24" s="48" t="s">
        <v>12</v>
      </c>
      <c r="D24" s="52">
        <f>SUM(D16:D23)</f>
        <v>3153.86</v>
      </c>
    </row>
    <row r="26" spans="2:4">
      <c r="B26" s="48" t="s">
        <v>13</v>
      </c>
    </row>
    <row r="27" spans="2:4">
      <c r="B27" s="48" t="s">
        <v>14</v>
      </c>
      <c r="C27" s="48" t="s">
        <v>48</v>
      </c>
    </row>
    <row r="30" spans="2:4">
      <c r="C30" s="48" t="s">
        <v>0</v>
      </c>
    </row>
    <row r="31" spans="2:4">
      <c r="C31" s="48" t="s">
        <v>1</v>
      </c>
    </row>
    <row r="32" spans="2:4">
      <c r="B32" s="48" t="s">
        <v>2</v>
      </c>
    </row>
    <row r="33" spans="2:5">
      <c r="C33" s="48" t="s">
        <v>50</v>
      </c>
    </row>
    <row r="34" spans="2:5">
      <c r="B34" s="48" t="s">
        <v>3</v>
      </c>
      <c r="C34" s="48" t="s">
        <v>16</v>
      </c>
      <c r="D34" s="48">
        <v>3</v>
      </c>
    </row>
    <row r="37" spans="2:5" ht="28.2">
      <c r="B37" s="48" t="s">
        <v>4</v>
      </c>
      <c r="C37" s="49" t="s">
        <v>5</v>
      </c>
      <c r="D37" s="49" t="s">
        <v>6</v>
      </c>
      <c r="E37" s="49" t="s">
        <v>7</v>
      </c>
    </row>
    <row r="38" spans="2:5">
      <c r="B38" s="48" t="s">
        <v>8</v>
      </c>
      <c r="C38" s="62">
        <v>16588.560000000001</v>
      </c>
      <c r="D38" s="62">
        <v>12572.31</v>
      </c>
      <c r="E38" s="53">
        <f>D49</f>
        <v>168.63886264500002</v>
      </c>
    </row>
    <row r="39" spans="2:5">
      <c r="B39" s="48" t="s">
        <v>9</v>
      </c>
      <c r="E39" s="53">
        <f>C38-E38</f>
        <v>16419.921137355002</v>
      </c>
    </row>
    <row r="41" spans="2:5">
      <c r="B41" s="48" t="s">
        <v>10</v>
      </c>
      <c r="D41" s="48" t="s">
        <v>11</v>
      </c>
    </row>
    <row r="43" spans="2:5">
      <c r="B43" s="54" t="s">
        <v>59</v>
      </c>
      <c r="D43" s="55">
        <v>168.63886264500002</v>
      </c>
    </row>
    <row r="44" spans="2:5">
      <c r="D44" s="53"/>
    </row>
    <row r="49" spans="2:5">
      <c r="B49" s="48" t="s">
        <v>12</v>
      </c>
      <c r="D49" s="53">
        <f>SUM(D42:D48)</f>
        <v>168.63886264500002</v>
      </c>
    </row>
    <row r="51" spans="2:5">
      <c r="B51" s="48" t="s">
        <v>13</v>
      </c>
    </row>
    <row r="52" spans="2:5">
      <c r="B52" s="48" t="s">
        <v>14</v>
      </c>
      <c r="C52" s="48" t="s">
        <v>48</v>
      </c>
    </row>
    <row r="55" spans="2:5">
      <c r="C55" s="48" t="s">
        <v>0</v>
      </c>
    </row>
    <row r="56" spans="2:5">
      <c r="C56" s="48" t="s">
        <v>1</v>
      </c>
    </row>
    <row r="57" spans="2:5">
      <c r="B57" s="48" t="s">
        <v>2</v>
      </c>
    </row>
    <row r="58" spans="2:5">
      <c r="C58" s="48" t="s">
        <v>50</v>
      </c>
    </row>
    <row r="59" spans="2:5">
      <c r="B59" s="48" t="s">
        <v>3</v>
      </c>
      <c r="C59" s="48" t="s">
        <v>16</v>
      </c>
      <c r="D59" s="48">
        <v>4</v>
      </c>
    </row>
    <row r="62" spans="2:5" ht="28.2">
      <c r="B62" s="48" t="s">
        <v>4</v>
      </c>
      <c r="C62" s="49" t="s">
        <v>5</v>
      </c>
      <c r="D62" s="49" t="s">
        <v>6</v>
      </c>
      <c r="E62" s="49" t="s">
        <v>7</v>
      </c>
    </row>
    <row r="63" spans="2:5">
      <c r="B63" s="48" t="s">
        <v>8</v>
      </c>
      <c r="C63" s="62">
        <v>23507.42</v>
      </c>
      <c r="D63" s="62">
        <v>23561.41</v>
      </c>
      <c r="E63" s="48">
        <f>D73</f>
        <v>0</v>
      </c>
    </row>
    <row r="64" spans="2:5">
      <c r="B64" s="48" t="s">
        <v>9</v>
      </c>
      <c r="E64" s="48">
        <f>C63-E63</f>
        <v>23507.42</v>
      </c>
    </row>
    <row r="66" spans="2:4">
      <c r="B66" s="48" t="s">
        <v>10</v>
      </c>
      <c r="D66" s="48" t="s">
        <v>11</v>
      </c>
    </row>
    <row r="69" spans="2:4" ht="18.600000000000001" customHeight="1"/>
    <row r="73" spans="2:4">
      <c r="B73" s="48" t="s">
        <v>12</v>
      </c>
      <c r="D73" s="48">
        <f>SUM(D67:D72)</f>
        <v>0</v>
      </c>
    </row>
    <row r="75" spans="2:4">
      <c r="B75" s="48" t="s">
        <v>13</v>
      </c>
    </row>
    <row r="76" spans="2:4">
      <c r="B76" s="48" t="s">
        <v>14</v>
      </c>
      <c r="C76" s="48" t="s">
        <v>48</v>
      </c>
    </row>
    <row r="79" spans="2:4">
      <c r="C79" s="48" t="s">
        <v>0</v>
      </c>
    </row>
    <row r="80" spans="2:4">
      <c r="C80" s="48" t="s">
        <v>1</v>
      </c>
    </row>
    <row r="81" spans="2:5">
      <c r="B81" s="48" t="s">
        <v>2</v>
      </c>
    </row>
    <row r="82" spans="2:5">
      <c r="C82" s="48" t="s">
        <v>50</v>
      </c>
    </row>
    <row r="83" spans="2:5">
      <c r="B83" s="48" t="s">
        <v>3</v>
      </c>
      <c r="C83" s="48" t="s">
        <v>16</v>
      </c>
      <c r="D83" s="48">
        <v>5</v>
      </c>
    </row>
    <row r="86" spans="2:5" ht="28.2">
      <c r="B86" s="48" t="s">
        <v>4</v>
      </c>
      <c r="C86" s="49" t="s">
        <v>5</v>
      </c>
      <c r="D86" s="49" t="s">
        <v>6</v>
      </c>
      <c r="E86" s="49" t="s">
        <v>7</v>
      </c>
    </row>
    <row r="87" spans="2:5">
      <c r="B87" s="48" t="s">
        <v>8</v>
      </c>
      <c r="C87" s="109">
        <f>116661.72+52489.26</f>
        <v>169150.98</v>
      </c>
      <c r="D87" s="62">
        <f>116798.99+52489.26</f>
        <v>169288.25</v>
      </c>
      <c r="E87" s="53">
        <f>D105</f>
        <v>3712.0600000000004</v>
      </c>
    </row>
    <row r="88" spans="2:5">
      <c r="B88" s="48" t="s">
        <v>9</v>
      </c>
      <c r="E88" s="53">
        <f>C87-E87</f>
        <v>165438.92000000001</v>
      </c>
    </row>
    <row r="90" spans="2:5">
      <c r="B90" s="48" t="s">
        <v>10</v>
      </c>
      <c r="D90" s="48" t="s">
        <v>11</v>
      </c>
    </row>
    <row r="92" spans="2:5">
      <c r="B92" s="56" t="s">
        <v>60</v>
      </c>
      <c r="D92" s="57">
        <v>2383.9</v>
      </c>
    </row>
    <row r="93" spans="2:5" ht="31.2" customHeight="1">
      <c r="B93" s="58" t="s">
        <v>61</v>
      </c>
      <c r="D93" s="59">
        <v>812.56</v>
      </c>
    </row>
    <row r="94" spans="2:5">
      <c r="B94" s="50" t="s">
        <v>59</v>
      </c>
      <c r="D94" s="51">
        <v>178.32</v>
      </c>
    </row>
    <row r="95" spans="2:5">
      <c r="B95" s="50" t="s">
        <v>59</v>
      </c>
      <c r="D95" s="51">
        <v>337.28</v>
      </c>
    </row>
    <row r="96" spans="2:5">
      <c r="D96" s="53"/>
    </row>
    <row r="97" spans="2:4">
      <c r="D97" s="53"/>
    </row>
    <row r="98" spans="2:4">
      <c r="D98" s="53"/>
    </row>
    <row r="99" spans="2:4">
      <c r="D99" s="53"/>
    </row>
    <row r="100" spans="2:4">
      <c r="D100" s="53"/>
    </row>
    <row r="101" spans="2:4">
      <c r="D101" s="53"/>
    </row>
    <row r="102" spans="2:4" ht="18.600000000000001" customHeight="1">
      <c r="D102" s="53"/>
    </row>
    <row r="103" spans="2:4">
      <c r="B103" s="60"/>
      <c r="D103" s="61"/>
    </row>
    <row r="104" spans="2:4">
      <c r="D104" s="53"/>
    </row>
    <row r="105" spans="2:4">
      <c r="B105" s="48" t="s">
        <v>12</v>
      </c>
      <c r="D105" s="53">
        <f>SUM(D91:D104)</f>
        <v>3712.0600000000004</v>
      </c>
    </row>
    <row r="107" spans="2:4">
      <c r="B107" s="48" t="s">
        <v>13</v>
      </c>
    </row>
    <row r="108" spans="2:4">
      <c r="B108" s="48" t="s">
        <v>14</v>
      </c>
      <c r="C108" s="48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316"/>
  <sheetViews>
    <sheetView topLeftCell="A310" workbookViewId="0">
      <selection activeCell="B287" sqref="B287:E316"/>
    </sheetView>
  </sheetViews>
  <sheetFormatPr defaultRowHeight="14.4"/>
  <cols>
    <col min="1" max="1" width="9.109375" style="48" customWidth="1"/>
    <col min="2" max="2" width="33.5546875" style="48" customWidth="1"/>
    <col min="3" max="3" width="14.33203125" style="48" customWidth="1"/>
    <col min="4" max="4" width="11.88671875" style="48" customWidth="1"/>
    <col min="5" max="5" width="13.109375" style="48" customWidth="1"/>
  </cols>
  <sheetData>
    <row r="2" spans="2:5">
      <c r="C2" s="48" t="s">
        <v>0</v>
      </c>
    </row>
    <row r="3" spans="2:5">
      <c r="C3" s="48" t="s">
        <v>1</v>
      </c>
    </row>
    <row r="4" spans="2:5">
      <c r="B4" s="48" t="s">
        <v>2</v>
      </c>
    </row>
    <row r="5" spans="2:5">
      <c r="C5" s="48" t="s">
        <v>50</v>
      </c>
    </row>
    <row r="6" spans="2:5">
      <c r="B6" s="48" t="s">
        <v>3</v>
      </c>
      <c r="C6" s="48" t="s">
        <v>17</v>
      </c>
      <c r="D6" s="48" t="s">
        <v>18</v>
      </c>
    </row>
    <row r="9" spans="2:5" ht="28.2">
      <c r="B9" s="48" t="s">
        <v>4</v>
      </c>
      <c r="C9" s="49" t="s">
        <v>5</v>
      </c>
      <c r="D9" s="49" t="s">
        <v>6</v>
      </c>
      <c r="E9" s="49" t="s">
        <v>7</v>
      </c>
    </row>
    <row r="10" spans="2:5">
      <c r="B10" s="48" t="s">
        <v>8</v>
      </c>
      <c r="C10" s="62">
        <v>73682.22</v>
      </c>
      <c r="D10" s="62">
        <v>82072.88</v>
      </c>
      <c r="E10" s="48">
        <f>D26</f>
        <v>229.26</v>
      </c>
    </row>
    <row r="11" spans="2:5">
      <c r="B11" s="48" t="s">
        <v>9</v>
      </c>
      <c r="E11" s="48">
        <f>C10-E10</f>
        <v>73452.960000000006</v>
      </c>
    </row>
    <row r="13" spans="2:5">
      <c r="B13" s="48" t="s">
        <v>10</v>
      </c>
      <c r="D13" s="48" t="s">
        <v>11</v>
      </c>
    </row>
    <row r="15" spans="2:5">
      <c r="B15" s="50" t="s">
        <v>62</v>
      </c>
      <c r="D15" s="51">
        <v>229.26</v>
      </c>
    </row>
    <row r="22" spans="2:4" ht="17.399999999999999" customHeight="1"/>
    <row r="23" spans="2:4">
      <c r="B23" s="63"/>
      <c r="D23" s="64"/>
    </row>
    <row r="26" spans="2:4" ht="24" customHeight="1">
      <c r="B26" s="48" t="s">
        <v>12</v>
      </c>
      <c r="D26" s="48">
        <f>SUM(D14:D25)</f>
        <v>229.26</v>
      </c>
    </row>
    <row r="28" spans="2:4">
      <c r="B28" s="48" t="s">
        <v>13</v>
      </c>
    </row>
    <row r="29" spans="2:4">
      <c r="B29" s="48" t="s">
        <v>14</v>
      </c>
      <c r="C29" s="48" t="s">
        <v>48</v>
      </c>
    </row>
    <row r="32" spans="2:4">
      <c r="C32" s="48" t="s">
        <v>0</v>
      </c>
    </row>
    <row r="33" spans="2:5">
      <c r="C33" s="48" t="s">
        <v>1</v>
      </c>
    </row>
    <row r="34" spans="2:5">
      <c r="B34" s="48" t="s">
        <v>2</v>
      </c>
    </row>
    <row r="35" spans="2:5">
      <c r="C35" s="48" t="s">
        <v>50</v>
      </c>
    </row>
    <row r="36" spans="2:5">
      <c r="B36" s="48" t="s">
        <v>3</v>
      </c>
      <c r="C36" s="48" t="s">
        <v>17</v>
      </c>
      <c r="D36" s="48">
        <v>2</v>
      </c>
    </row>
    <row r="39" spans="2:5" ht="28.2">
      <c r="B39" s="48" t="s">
        <v>4</v>
      </c>
      <c r="C39" s="49" t="s">
        <v>5</v>
      </c>
      <c r="D39" s="49" t="s">
        <v>6</v>
      </c>
      <c r="E39" s="49" t="s">
        <v>7</v>
      </c>
    </row>
    <row r="40" spans="2:5">
      <c r="B40" s="48" t="s">
        <v>8</v>
      </c>
      <c r="C40" s="62">
        <v>1261.02</v>
      </c>
      <c r="D40" s="62">
        <v>1321.18</v>
      </c>
      <c r="E40" s="48">
        <f>D49</f>
        <v>26821.54</v>
      </c>
    </row>
    <row r="41" spans="2:5">
      <c r="B41" s="48" t="s">
        <v>9</v>
      </c>
      <c r="E41" s="48">
        <f>C40-E40</f>
        <v>-25560.52</v>
      </c>
    </row>
    <row r="43" spans="2:5">
      <c r="B43" s="48" t="s">
        <v>10</v>
      </c>
      <c r="D43" s="48" t="s">
        <v>11</v>
      </c>
    </row>
    <row r="45" spans="2:5">
      <c r="B45" s="65" t="s">
        <v>63</v>
      </c>
      <c r="D45" s="66">
        <v>25734</v>
      </c>
    </row>
    <row r="46" spans="2:5">
      <c r="B46" s="54" t="s">
        <v>64</v>
      </c>
      <c r="D46" s="51">
        <v>1087.54</v>
      </c>
    </row>
    <row r="49" spans="2:5">
      <c r="B49" s="48" t="s">
        <v>12</v>
      </c>
      <c r="D49" s="48">
        <f>SUM(D44:D48)</f>
        <v>26821.54</v>
      </c>
    </row>
    <row r="51" spans="2:5">
      <c r="B51" s="48" t="s">
        <v>13</v>
      </c>
    </row>
    <row r="52" spans="2:5">
      <c r="B52" s="48" t="s">
        <v>14</v>
      </c>
      <c r="C52" s="48" t="s">
        <v>48</v>
      </c>
    </row>
    <row r="55" spans="2:5">
      <c r="C55" s="48" t="s">
        <v>0</v>
      </c>
    </row>
    <row r="56" spans="2:5">
      <c r="C56" s="48" t="s">
        <v>1</v>
      </c>
    </row>
    <row r="57" spans="2:5">
      <c r="B57" s="48" t="s">
        <v>2</v>
      </c>
    </row>
    <row r="58" spans="2:5">
      <c r="C58" s="48" t="s">
        <v>50</v>
      </c>
    </row>
    <row r="59" spans="2:5">
      <c r="B59" s="48" t="s">
        <v>3</v>
      </c>
      <c r="C59" s="48" t="s">
        <v>17</v>
      </c>
      <c r="D59" s="48">
        <v>3</v>
      </c>
    </row>
    <row r="62" spans="2:5" ht="28.2">
      <c r="B62" s="48" t="s">
        <v>4</v>
      </c>
      <c r="C62" s="49" t="s">
        <v>5</v>
      </c>
      <c r="D62" s="49" t="s">
        <v>6</v>
      </c>
      <c r="E62" s="49" t="s">
        <v>7</v>
      </c>
    </row>
    <row r="63" spans="2:5">
      <c r="B63" s="48" t="s">
        <v>8</v>
      </c>
      <c r="C63" s="62">
        <v>28727.759999999998</v>
      </c>
      <c r="D63" s="62">
        <v>31924.77</v>
      </c>
      <c r="E63" s="48">
        <f>D75</f>
        <v>42353.03</v>
      </c>
    </row>
    <row r="64" spans="2:5">
      <c r="B64" s="48" t="s">
        <v>9</v>
      </c>
      <c r="E64" s="48">
        <f>C63-E63</f>
        <v>-13625.27</v>
      </c>
    </row>
    <row r="66" spans="2:4">
      <c r="B66" s="48" t="s">
        <v>10</v>
      </c>
      <c r="D66" s="48" t="s">
        <v>11</v>
      </c>
    </row>
    <row r="68" spans="2:4">
      <c r="B68" s="56" t="s">
        <v>53</v>
      </c>
      <c r="D68" s="57">
        <v>2830.82</v>
      </c>
    </row>
    <row r="69" spans="2:4">
      <c r="B69" s="49" t="s">
        <v>65</v>
      </c>
      <c r="D69" s="51">
        <v>340.21</v>
      </c>
    </row>
    <row r="70" spans="2:4" ht="28.2">
      <c r="B70" s="67" t="s">
        <v>66</v>
      </c>
      <c r="D70" s="59">
        <v>39182</v>
      </c>
    </row>
    <row r="75" spans="2:4">
      <c r="B75" s="48" t="s">
        <v>12</v>
      </c>
      <c r="D75" s="48">
        <f>SUM(D67:D74)</f>
        <v>42353.03</v>
      </c>
    </row>
    <row r="77" spans="2:4">
      <c r="B77" s="48" t="s">
        <v>13</v>
      </c>
    </row>
    <row r="78" spans="2:4">
      <c r="B78" s="48" t="s">
        <v>14</v>
      </c>
      <c r="C78" s="48" t="s">
        <v>48</v>
      </c>
    </row>
    <row r="81" spans="2:5">
      <c r="C81" s="48" t="s">
        <v>0</v>
      </c>
    </row>
    <row r="82" spans="2:5">
      <c r="C82" s="48" t="s">
        <v>1</v>
      </c>
    </row>
    <row r="83" spans="2:5" ht="25.2" customHeight="1">
      <c r="B83" s="48" t="s">
        <v>2</v>
      </c>
    </row>
    <row r="84" spans="2:5">
      <c r="C84" s="48" t="s">
        <v>50</v>
      </c>
    </row>
    <row r="85" spans="2:5">
      <c r="B85" s="48" t="s">
        <v>3</v>
      </c>
      <c r="C85" s="48" t="s">
        <v>17</v>
      </c>
      <c r="D85" s="48" t="s">
        <v>19</v>
      </c>
    </row>
    <row r="88" spans="2:5" ht="28.2">
      <c r="B88" s="48" t="s">
        <v>4</v>
      </c>
      <c r="C88" s="49" t="s">
        <v>5</v>
      </c>
      <c r="D88" s="49" t="s">
        <v>6</v>
      </c>
      <c r="E88" s="49" t="s">
        <v>7</v>
      </c>
    </row>
    <row r="89" spans="2:5">
      <c r="B89" s="48" t="s">
        <v>8</v>
      </c>
      <c r="C89" s="62">
        <v>1969.32</v>
      </c>
      <c r="D89" s="62">
        <v>1957.64</v>
      </c>
      <c r="E89" s="53">
        <f>D101</f>
        <v>346.96</v>
      </c>
    </row>
    <row r="90" spans="2:5">
      <c r="B90" s="48" t="s">
        <v>9</v>
      </c>
      <c r="E90" s="53">
        <f>C89-E89</f>
        <v>1622.36</v>
      </c>
    </row>
    <row r="92" spans="2:5">
      <c r="B92" s="48" t="s">
        <v>10</v>
      </c>
      <c r="D92" s="48" t="s">
        <v>11</v>
      </c>
    </row>
    <row r="94" spans="2:5">
      <c r="B94" s="49" t="s">
        <v>59</v>
      </c>
      <c r="D94" s="51">
        <v>168.64</v>
      </c>
    </row>
    <row r="95" spans="2:5">
      <c r="B95" s="50" t="s">
        <v>59</v>
      </c>
      <c r="D95" s="51">
        <v>178.32</v>
      </c>
    </row>
    <row r="96" spans="2:5">
      <c r="D96" s="53"/>
    </row>
    <row r="97" spans="2:4">
      <c r="D97" s="53"/>
    </row>
    <row r="101" spans="2:4">
      <c r="B101" s="48" t="s">
        <v>12</v>
      </c>
      <c r="D101" s="53">
        <f>SUM(D93:D100)</f>
        <v>346.96</v>
      </c>
    </row>
    <row r="103" spans="2:4" ht="25.8" customHeight="1">
      <c r="B103" s="48" t="s">
        <v>13</v>
      </c>
    </row>
    <row r="104" spans="2:4">
      <c r="B104" s="48" t="s">
        <v>14</v>
      </c>
      <c r="C104" s="48" t="s">
        <v>48</v>
      </c>
    </row>
    <row r="107" spans="2:4">
      <c r="C107" s="48" t="s">
        <v>0</v>
      </c>
    </row>
    <row r="108" spans="2:4">
      <c r="C108" s="48" t="s">
        <v>1</v>
      </c>
    </row>
    <row r="109" spans="2:4">
      <c r="B109" s="48" t="s">
        <v>2</v>
      </c>
    </row>
    <row r="110" spans="2:4">
      <c r="C110" s="48" t="s">
        <v>50</v>
      </c>
    </row>
    <row r="111" spans="2:4">
      <c r="B111" s="48" t="s">
        <v>3</v>
      </c>
      <c r="C111" s="48" t="s">
        <v>17</v>
      </c>
      <c r="D111" s="48">
        <v>4</v>
      </c>
    </row>
    <row r="114" spans="2:5" ht="28.2">
      <c r="B114" s="48" t="s">
        <v>4</v>
      </c>
      <c r="C114" s="49" t="s">
        <v>5</v>
      </c>
      <c r="D114" s="49" t="s">
        <v>6</v>
      </c>
      <c r="E114" s="49" t="s">
        <v>7</v>
      </c>
    </row>
    <row r="115" spans="2:5">
      <c r="B115" s="48" t="s">
        <v>8</v>
      </c>
      <c r="C115" s="62">
        <v>1240.68</v>
      </c>
      <c r="D115" s="62">
        <v>1231.3499999999999</v>
      </c>
      <c r="E115" s="48">
        <f>D128</f>
        <v>168.64</v>
      </c>
    </row>
    <row r="116" spans="2:5">
      <c r="B116" s="48" t="s">
        <v>9</v>
      </c>
      <c r="E116" s="48">
        <f>C115-E115</f>
        <v>1072.04</v>
      </c>
    </row>
    <row r="118" spans="2:5">
      <c r="B118" s="48" t="s">
        <v>10</v>
      </c>
      <c r="D118" s="48" t="s">
        <v>11</v>
      </c>
    </row>
    <row r="120" spans="2:5">
      <c r="B120" s="49" t="s">
        <v>59</v>
      </c>
      <c r="D120" s="51">
        <v>168.64</v>
      </c>
    </row>
    <row r="128" spans="2:5">
      <c r="B128" s="48" t="s">
        <v>12</v>
      </c>
      <c r="D128" s="48">
        <f>SUM(D119:D127)</f>
        <v>168.64</v>
      </c>
    </row>
    <row r="130" spans="2:5">
      <c r="B130" s="48" t="s">
        <v>13</v>
      </c>
    </row>
    <row r="131" spans="2:5">
      <c r="B131" s="48" t="s">
        <v>14</v>
      </c>
      <c r="C131" s="48" t="s">
        <v>48</v>
      </c>
    </row>
    <row r="134" spans="2:5">
      <c r="C134" s="48" t="s">
        <v>0</v>
      </c>
    </row>
    <row r="135" spans="2:5">
      <c r="C135" s="48" t="s">
        <v>1</v>
      </c>
    </row>
    <row r="136" spans="2:5">
      <c r="B136" s="48" t="s">
        <v>2</v>
      </c>
    </row>
    <row r="137" spans="2:5">
      <c r="C137" s="48" t="s">
        <v>50</v>
      </c>
    </row>
    <row r="138" spans="2:5">
      <c r="B138" s="48" t="s">
        <v>3</v>
      </c>
      <c r="C138" s="48" t="s">
        <v>17</v>
      </c>
      <c r="D138" s="48" t="s">
        <v>20</v>
      </c>
    </row>
    <row r="141" spans="2:5" ht="28.2">
      <c r="B141" s="48" t="s">
        <v>4</v>
      </c>
      <c r="C141" s="49" t="s">
        <v>5</v>
      </c>
      <c r="D141" s="49" t="s">
        <v>6</v>
      </c>
      <c r="E141" s="49" t="s">
        <v>7</v>
      </c>
    </row>
    <row r="142" spans="2:5">
      <c r="B142" s="48" t="s">
        <v>8</v>
      </c>
      <c r="C142" s="62">
        <v>1232.82</v>
      </c>
      <c r="D142" s="62">
        <v>1290.93</v>
      </c>
      <c r="E142" s="48">
        <f>D154</f>
        <v>0</v>
      </c>
    </row>
    <row r="143" spans="2:5">
      <c r="B143" s="48" t="s">
        <v>9</v>
      </c>
      <c r="E143" s="48">
        <f>C142-E142</f>
        <v>1232.82</v>
      </c>
    </row>
    <row r="145" spans="2:4">
      <c r="B145" s="48" t="s">
        <v>10</v>
      </c>
      <c r="D145" s="48" t="s">
        <v>11</v>
      </c>
    </row>
    <row r="154" spans="2:4">
      <c r="B154" s="48" t="s">
        <v>12</v>
      </c>
      <c r="D154" s="48">
        <f>SUM(D146:D153)</f>
        <v>0</v>
      </c>
    </row>
    <row r="155" spans="2:4" ht="22.8" customHeight="1"/>
    <row r="156" spans="2:4">
      <c r="B156" s="48" t="s">
        <v>13</v>
      </c>
    </row>
    <row r="157" spans="2:4">
      <c r="B157" s="48" t="s">
        <v>14</v>
      </c>
      <c r="C157" s="48" t="s">
        <v>48</v>
      </c>
    </row>
    <row r="160" spans="2:4">
      <c r="C160" s="48" t="s">
        <v>0</v>
      </c>
    </row>
    <row r="161" spans="2:5">
      <c r="C161" s="48" t="s">
        <v>1</v>
      </c>
    </row>
    <row r="162" spans="2:5">
      <c r="B162" s="48" t="s">
        <v>2</v>
      </c>
    </row>
    <row r="163" spans="2:5">
      <c r="C163" s="48" t="s">
        <v>50</v>
      </c>
    </row>
    <row r="164" spans="2:5">
      <c r="B164" s="48" t="s">
        <v>3</v>
      </c>
      <c r="C164" s="48" t="s">
        <v>17</v>
      </c>
      <c r="D164" s="48">
        <v>5</v>
      </c>
    </row>
    <row r="167" spans="2:5" ht="28.2">
      <c r="B167" s="48" t="s">
        <v>4</v>
      </c>
      <c r="C167" s="49" t="s">
        <v>5</v>
      </c>
      <c r="D167" s="49" t="s">
        <v>6</v>
      </c>
      <c r="E167" s="49" t="s">
        <v>7</v>
      </c>
    </row>
    <row r="168" spans="2:5">
      <c r="B168" s="48" t="s">
        <v>8</v>
      </c>
      <c r="C168" s="62">
        <v>29534.7</v>
      </c>
      <c r="D168" s="62">
        <v>27286.22</v>
      </c>
      <c r="E168" s="48">
        <f>D180</f>
        <v>4206.26</v>
      </c>
    </row>
    <row r="169" spans="2:5">
      <c r="B169" s="48" t="s">
        <v>9</v>
      </c>
      <c r="E169" s="48">
        <f>C168-E168</f>
        <v>25328.440000000002</v>
      </c>
    </row>
    <row r="171" spans="2:5">
      <c r="B171" s="48" t="s">
        <v>10</v>
      </c>
      <c r="D171" s="48" t="s">
        <v>11</v>
      </c>
    </row>
    <row r="173" spans="2:5">
      <c r="B173" s="49" t="s">
        <v>65</v>
      </c>
      <c r="D173" s="68">
        <v>613.53</v>
      </c>
    </row>
    <row r="174" spans="2:5">
      <c r="B174" s="67" t="s">
        <v>67</v>
      </c>
      <c r="D174" s="59">
        <v>3592.73</v>
      </c>
    </row>
    <row r="180" spans="2:4">
      <c r="B180" s="48" t="s">
        <v>12</v>
      </c>
      <c r="D180" s="48">
        <f>SUM(D172:D179)</f>
        <v>4206.26</v>
      </c>
    </row>
    <row r="182" spans="2:4">
      <c r="B182" s="48" t="s">
        <v>13</v>
      </c>
    </row>
    <row r="183" spans="2:4">
      <c r="B183" s="48" t="s">
        <v>14</v>
      </c>
      <c r="C183" s="48" t="s">
        <v>48</v>
      </c>
    </row>
    <row r="186" spans="2:4">
      <c r="C186" s="48" t="s">
        <v>0</v>
      </c>
    </row>
    <row r="187" spans="2:4">
      <c r="C187" s="48" t="s">
        <v>1</v>
      </c>
    </row>
    <row r="188" spans="2:4">
      <c r="B188" s="48" t="s">
        <v>2</v>
      </c>
    </row>
    <row r="189" spans="2:4">
      <c r="C189" s="48" t="s">
        <v>50</v>
      </c>
    </row>
    <row r="190" spans="2:4">
      <c r="B190" s="48" t="s">
        <v>3</v>
      </c>
      <c r="C190" s="48" t="s">
        <v>17</v>
      </c>
      <c r="D190" s="48">
        <v>6</v>
      </c>
    </row>
    <row r="193" spans="2:5" ht="28.2">
      <c r="B193" s="48" t="s">
        <v>4</v>
      </c>
      <c r="C193" s="49" t="s">
        <v>5</v>
      </c>
      <c r="D193" s="49" t="s">
        <v>6</v>
      </c>
      <c r="E193" s="49" t="s">
        <v>7</v>
      </c>
    </row>
    <row r="194" spans="2:5">
      <c r="B194" s="48" t="s">
        <v>8</v>
      </c>
      <c r="C194" s="62">
        <v>252348</v>
      </c>
      <c r="D194" s="62">
        <v>254757.32</v>
      </c>
      <c r="E194" s="53">
        <f>D222</f>
        <v>40194.457725289998</v>
      </c>
    </row>
    <row r="195" spans="2:5">
      <c r="B195" s="48" t="s">
        <v>9</v>
      </c>
      <c r="E195" s="53">
        <f>C194-E194</f>
        <v>212153.54227470999</v>
      </c>
    </row>
    <row r="197" spans="2:5">
      <c r="B197" s="48" t="s">
        <v>10</v>
      </c>
      <c r="D197" s="48" t="s">
        <v>11</v>
      </c>
    </row>
    <row r="199" spans="2:5">
      <c r="B199" s="49" t="s">
        <v>59</v>
      </c>
      <c r="D199" s="68">
        <v>674.56</v>
      </c>
    </row>
    <row r="200" spans="2:5">
      <c r="B200" s="67" t="s">
        <v>68</v>
      </c>
      <c r="D200" s="59">
        <v>23664</v>
      </c>
    </row>
    <row r="201" spans="2:5">
      <c r="B201" s="50" t="s">
        <v>59</v>
      </c>
      <c r="D201" s="68">
        <v>534.96</v>
      </c>
    </row>
    <row r="202" spans="2:5">
      <c r="B202" s="50" t="s">
        <v>58</v>
      </c>
      <c r="D202" s="68">
        <v>2045.2</v>
      </c>
    </row>
    <row r="203" spans="2:5">
      <c r="B203" s="50" t="s">
        <v>69</v>
      </c>
      <c r="D203" s="68">
        <v>1292.98</v>
      </c>
    </row>
    <row r="204" spans="2:5">
      <c r="B204" s="69" t="s">
        <v>70</v>
      </c>
      <c r="D204" s="70">
        <v>7124.6</v>
      </c>
    </row>
    <row r="205" spans="2:5" ht="18.600000000000001" customHeight="1">
      <c r="B205" s="69" t="s">
        <v>71</v>
      </c>
      <c r="D205" s="70">
        <v>2834.48</v>
      </c>
    </row>
    <row r="206" spans="2:5">
      <c r="B206" s="50" t="s">
        <v>59</v>
      </c>
      <c r="D206" s="68">
        <v>337.28</v>
      </c>
    </row>
    <row r="207" spans="2:5">
      <c r="B207" s="54" t="s">
        <v>59</v>
      </c>
      <c r="D207" s="68">
        <v>674.56</v>
      </c>
    </row>
    <row r="208" spans="2:5">
      <c r="B208" s="54" t="s">
        <v>59</v>
      </c>
      <c r="D208" s="68">
        <v>674.56</v>
      </c>
    </row>
    <row r="209" spans="2:4">
      <c r="B209" s="54" t="s">
        <v>59</v>
      </c>
      <c r="D209" s="71">
        <v>337.27772529000003</v>
      </c>
    </row>
    <row r="211" spans="2:4">
      <c r="D211" s="53"/>
    </row>
    <row r="222" spans="2:4">
      <c r="B222" s="48" t="s">
        <v>12</v>
      </c>
      <c r="D222" s="53">
        <f>SUM(D198:D221)</f>
        <v>40194.457725289998</v>
      </c>
    </row>
    <row r="224" spans="2:4">
      <c r="B224" s="48" t="s">
        <v>13</v>
      </c>
    </row>
    <row r="225" spans="2:5">
      <c r="B225" s="48" t="s">
        <v>14</v>
      </c>
      <c r="C225" s="48" t="s">
        <v>48</v>
      </c>
    </row>
    <row r="228" spans="2:5">
      <c r="C228" s="48" t="s">
        <v>0</v>
      </c>
    </row>
    <row r="229" spans="2:5">
      <c r="C229" s="48" t="s">
        <v>1</v>
      </c>
    </row>
    <row r="230" spans="2:5">
      <c r="B230" s="48" t="s">
        <v>2</v>
      </c>
    </row>
    <row r="231" spans="2:5">
      <c r="C231" s="48" t="s">
        <v>50</v>
      </c>
    </row>
    <row r="232" spans="2:5">
      <c r="B232" s="48" t="s">
        <v>3</v>
      </c>
      <c r="C232" s="48" t="s">
        <v>17</v>
      </c>
      <c r="D232" s="48">
        <v>7</v>
      </c>
    </row>
    <row r="235" spans="2:5" ht="28.2">
      <c r="B235" s="48" t="s">
        <v>4</v>
      </c>
      <c r="C235" s="49" t="s">
        <v>5</v>
      </c>
      <c r="D235" s="49" t="s">
        <v>6</v>
      </c>
      <c r="E235" s="49" t="s">
        <v>7</v>
      </c>
    </row>
    <row r="236" spans="2:5">
      <c r="B236" s="48" t="s">
        <v>8</v>
      </c>
      <c r="C236" s="62">
        <v>34939.980000000003</v>
      </c>
      <c r="D236" s="62">
        <v>33162.11</v>
      </c>
      <c r="E236" s="48">
        <f>D251</f>
        <v>8641.5499999999993</v>
      </c>
    </row>
    <row r="237" spans="2:5">
      <c r="B237" s="48" t="s">
        <v>9</v>
      </c>
      <c r="E237" s="48">
        <f>C236-E236</f>
        <v>26298.430000000004</v>
      </c>
    </row>
    <row r="239" spans="2:5">
      <c r="B239" s="48" t="s">
        <v>10</v>
      </c>
      <c r="D239" s="48" t="s">
        <v>11</v>
      </c>
    </row>
    <row r="241" spans="2:4">
      <c r="B241" s="56" t="s">
        <v>72</v>
      </c>
      <c r="D241" s="72">
        <v>8430.6299999999992</v>
      </c>
    </row>
    <row r="242" spans="2:4">
      <c r="B242" s="49" t="s">
        <v>65</v>
      </c>
      <c r="D242" s="68">
        <v>210.92</v>
      </c>
    </row>
    <row r="248" spans="2:4" ht="19.8" customHeight="1"/>
    <row r="251" spans="2:4">
      <c r="B251" s="48" t="s">
        <v>12</v>
      </c>
      <c r="D251" s="48">
        <f>SUM(D240:D250)</f>
        <v>8641.5499999999993</v>
      </c>
    </row>
    <row r="253" spans="2:4">
      <c r="B253" s="48" t="s">
        <v>13</v>
      </c>
    </row>
    <row r="254" spans="2:4">
      <c r="B254" s="48" t="s">
        <v>14</v>
      </c>
      <c r="C254" s="48" t="s">
        <v>48</v>
      </c>
    </row>
    <row r="257" spans="2:5">
      <c r="C257" s="48" t="s">
        <v>0</v>
      </c>
    </row>
    <row r="258" spans="2:5">
      <c r="C258" s="48" t="s">
        <v>1</v>
      </c>
    </row>
    <row r="259" spans="2:5">
      <c r="B259" s="48" t="s">
        <v>2</v>
      </c>
    </row>
    <row r="260" spans="2:5">
      <c r="C260" s="48" t="s">
        <v>50</v>
      </c>
    </row>
    <row r="261" spans="2:5">
      <c r="B261" s="48" t="s">
        <v>3</v>
      </c>
      <c r="C261" s="48" t="s">
        <v>17</v>
      </c>
      <c r="D261" s="48">
        <v>9</v>
      </c>
    </row>
    <row r="264" spans="2:5" ht="28.2">
      <c r="B264" s="48" t="s">
        <v>4</v>
      </c>
      <c r="C264" s="49" t="s">
        <v>5</v>
      </c>
      <c r="D264" s="49" t="s">
        <v>6</v>
      </c>
      <c r="E264" s="49" t="s">
        <v>7</v>
      </c>
    </row>
    <row r="265" spans="2:5">
      <c r="B265" s="48" t="s">
        <v>8</v>
      </c>
      <c r="C265" s="62">
        <v>110567.28</v>
      </c>
      <c r="D265" s="62">
        <v>103660.37</v>
      </c>
      <c r="E265" s="53">
        <f>D282</f>
        <v>3799.3500000000004</v>
      </c>
    </row>
    <row r="266" spans="2:5">
      <c r="B266" s="48" t="s">
        <v>9</v>
      </c>
      <c r="E266" s="53">
        <f>C265-E265</f>
        <v>106767.93</v>
      </c>
    </row>
    <row r="268" spans="2:5">
      <c r="B268" s="48" t="s">
        <v>10</v>
      </c>
      <c r="D268" s="48" t="s">
        <v>11</v>
      </c>
    </row>
    <row r="270" spans="2:5">
      <c r="B270" s="49" t="s">
        <v>65</v>
      </c>
      <c r="D270" s="68">
        <v>452.93</v>
      </c>
    </row>
    <row r="271" spans="2:5">
      <c r="B271" s="50" t="s">
        <v>69</v>
      </c>
      <c r="D271" s="68">
        <v>1292.98</v>
      </c>
    </row>
    <row r="272" spans="2:5">
      <c r="B272" s="69" t="s">
        <v>73</v>
      </c>
      <c r="D272" s="70">
        <v>676.08</v>
      </c>
    </row>
    <row r="273" spans="2:4">
      <c r="B273" s="54" t="s">
        <v>64</v>
      </c>
      <c r="D273" s="68">
        <v>1377.36</v>
      </c>
    </row>
    <row r="274" spans="2:4">
      <c r="D274" s="53"/>
    </row>
    <row r="275" spans="2:4">
      <c r="D275" s="53"/>
    </row>
    <row r="276" spans="2:4">
      <c r="D276" s="53"/>
    </row>
    <row r="280" spans="2:4" ht="22.8" customHeight="1"/>
    <row r="282" spans="2:4">
      <c r="B282" s="48" t="s">
        <v>12</v>
      </c>
      <c r="D282" s="53">
        <f>SUM(D269:D281)</f>
        <v>3799.3500000000004</v>
      </c>
    </row>
    <row r="284" spans="2:4">
      <c r="B284" s="48" t="s">
        <v>13</v>
      </c>
    </row>
    <row r="285" spans="2:4">
      <c r="B285" s="48" t="s">
        <v>14</v>
      </c>
      <c r="C285" s="48" t="s">
        <v>48</v>
      </c>
    </row>
    <row r="288" spans="2:4">
      <c r="C288" s="48" t="s">
        <v>0</v>
      </c>
    </row>
    <row r="289" spans="2:5">
      <c r="C289" s="48" t="s">
        <v>1</v>
      </c>
    </row>
    <row r="290" spans="2:5">
      <c r="B290" s="48" t="s">
        <v>2</v>
      </c>
    </row>
    <row r="291" spans="2:5">
      <c r="C291" s="48" t="s">
        <v>50</v>
      </c>
    </row>
    <row r="292" spans="2:5">
      <c r="B292" s="48" t="s">
        <v>3</v>
      </c>
      <c r="C292" s="48" t="s">
        <v>17</v>
      </c>
      <c r="D292" s="48">
        <v>18</v>
      </c>
    </row>
    <row r="295" spans="2:5" ht="28.2">
      <c r="B295" s="48" t="s">
        <v>4</v>
      </c>
      <c r="C295" s="49" t="s">
        <v>5</v>
      </c>
      <c r="D295" s="49" t="s">
        <v>6</v>
      </c>
      <c r="E295" s="49" t="s">
        <v>7</v>
      </c>
    </row>
    <row r="296" spans="2:5">
      <c r="B296" s="48" t="s">
        <v>8</v>
      </c>
      <c r="C296" s="62">
        <v>38407.86</v>
      </c>
      <c r="D296" s="62">
        <v>39448.65</v>
      </c>
      <c r="E296" s="53">
        <f>D313</f>
        <v>127115.41</v>
      </c>
    </row>
    <row r="297" spans="2:5">
      <c r="B297" s="48" t="s">
        <v>9</v>
      </c>
      <c r="E297" s="53">
        <f>C296-E296</f>
        <v>-88707.55</v>
      </c>
    </row>
    <row r="299" spans="2:5">
      <c r="B299" s="48" t="s">
        <v>10</v>
      </c>
      <c r="D299" s="48" t="s">
        <v>11</v>
      </c>
    </row>
    <row r="301" spans="2:5">
      <c r="B301" s="49" t="s">
        <v>59</v>
      </c>
      <c r="D301" s="68">
        <v>168.64</v>
      </c>
    </row>
    <row r="302" spans="2:5" ht="28.2">
      <c r="B302" s="56" t="s">
        <v>74</v>
      </c>
      <c r="D302" s="59">
        <v>10804.88</v>
      </c>
    </row>
    <row r="303" spans="2:5">
      <c r="B303" s="56" t="s">
        <v>75</v>
      </c>
      <c r="D303" s="59">
        <v>113654</v>
      </c>
    </row>
    <row r="304" spans="2:5">
      <c r="B304" s="50" t="s">
        <v>59</v>
      </c>
      <c r="D304" s="68">
        <v>178.32</v>
      </c>
    </row>
    <row r="305" spans="2:4">
      <c r="B305" s="54" t="s">
        <v>59</v>
      </c>
      <c r="D305" s="68">
        <v>168.64</v>
      </c>
    </row>
    <row r="306" spans="2:4">
      <c r="B306" s="54" t="s">
        <v>59</v>
      </c>
      <c r="D306" s="68">
        <v>505.92</v>
      </c>
    </row>
    <row r="307" spans="2:4" ht="18" customHeight="1">
      <c r="B307" s="54" t="s">
        <v>58</v>
      </c>
      <c r="D307" s="68">
        <v>1635.01</v>
      </c>
    </row>
    <row r="313" spans="2:4">
      <c r="B313" s="48" t="s">
        <v>12</v>
      </c>
      <c r="D313" s="53">
        <f>SUM(D300:D312)</f>
        <v>127115.41</v>
      </c>
    </row>
    <row r="315" spans="2:4">
      <c r="B315" s="48" t="s">
        <v>13</v>
      </c>
    </row>
    <row r="316" spans="2:4">
      <c r="B316" s="48" t="s">
        <v>14</v>
      </c>
      <c r="C316" s="48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E30"/>
  <sheetViews>
    <sheetView topLeftCell="A6" workbookViewId="0">
      <selection activeCell="B2" sqref="B2:E30"/>
    </sheetView>
  </sheetViews>
  <sheetFormatPr defaultRowHeight="14.4"/>
  <cols>
    <col min="1" max="1" width="8.88671875" style="73" customWidth="1"/>
    <col min="2" max="2" width="27.44140625" style="73" customWidth="1"/>
    <col min="3" max="3" width="17.109375" style="73" customWidth="1"/>
    <col min="4" max="4" width="16.109375" style="73" customWidth="1"/>
    <col min="5" max="5" width="14" style="73" customWidth="1"/>
  </cols>
  <sheetData>
    <row r="2" spans="2:5">
      <c r="C2" s="73" t="s">
        <v>0</v>
      </c>
    </row>
    <row r="3" spans="2:5">
      <c r="C3" s="73" t="s">
        <v>1</v>
      </c>
    </row>
    <row r="4" spans="2:5">
      <c r="B4" s="73" t="s">
        <v>2</v>
      </c>
    </row>
    <row r="5" spans="2:5">
      <c r="C5" s="73" t="s">
        <v>50</v>
      </c>
    </row>
    <row r="6" spans="2:5">
      <c r="B6" s="73" t="s">
        <v>3</v>
      </c>
      <c r="C6" s="73" t="s">
        <v>21</v>
      </c>
      <c r="D6" s="73" t="s">
        <v>22</v>
      </c>
    </row>
    <row r="9" spans="2:5" ht="28.2">
      <c r="B9" s="73" t="s">
        <v>4</v>
      </c>
      <c r="C9" s="74" t="s">
        <v>5</v>
      </c>
      <c r="D9" s="74" t="s">
        <v>6</v>
      </c>
      <c r="E9" s="74" t="s">
        <v>7</v>
      </c>
    </row>
    <row r="10" spans="2:5">
      <c r="B10" s="73" t="s">
        <v>8</v>
      </c>
      <c r="C10" s="62">
        <v>19279.2</v>
      </c>
      <c r="D10" s="62">
        <v>15981.75</v>
      </c>
      <c r="E10" s="73">
        <f>D27</f>
        <v>0</v>
      </c>
    </row>
    <row r="11" spans="2:5">
      <c r="B11" s="73" t="s">
        <v>9</v>
      </c>
      <c r="E11" s="73">
        <f>C10-E10</f>
        <v>19279.2</v>
      </c>
    </row>
    <row r="13" spans="2:5">
      <c r="B13" s="73" t="s">
        <v>10</v>
      </c>
      <c r="D13" s="73" t="s">
        <v>11</v>
      </c>
    </row>
    <row r="27" spans="2:4">
      <c r="B27" s="73" t="s">
        <v>12</v>
      </c>
      <c r="D27" s="73">
        <f>SUM(D14:D26)</f>
        <v>0</v>
      </c>
    </row>
    <row r="29" spans="2:4">
      <c r="B29" s="73" t="s">
        <v>13</v>
      </c>
    </row>
    <row r="30" spans="2:4">
      <c r="B30" s="73" t="s">
        <v>14</v>
      </c>
      <c r="C30" s="73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E292"/>
  <sheetViews>
    <sheetView topLeftCell="A25" workbookViewId="0">
      <selection activeCell="B259" sqref="B259:E293"/>
    </sheetView>
  </sheetViews>
  <sheetFormatPr defaultRowHeight="14.4"/>
  <cols>
    <col min="1" max="1" width="5.6640625" style="48" customWidth="1"/>
    <col min="2" max="2" width="34.6640625" style="48" customWidth="1"/>
    <col min="3" max="3" width="14.77734375" style="48" customWidth="1"/>
    <col min="4" max="4" width="14.6640625" style="48" customWidth="1"/>
    <col min="5" max="5" width="14.21875" style="48" customWidth="1"/>
  </cols>
  <sheetData>
    <row r="3" spans="2:5">
      <c r="C3" s="48" t="s">
        <v>0</v>
      </c>
    </row>
    <row r="4" spans="2:5">
      <c r="C4" s="48" t="s">
        <v>1</v>
      </c>
    </row>
    <row r="5" spans="2:5">
      <c r="B5" s="48" t="s">
        <v>2</v>
      </c>
    </row>
    <row r="6" spans="2:5">
      <c r="C6" s="48" t="s">
        <v>50</v>
      </c>
    </row>
    <row r="7" spans="2:5">
      <c r="B7" s="48" t="s">
        <v>3</v>
      </c>
      <c r="C7" s="48" t="s">
        <v>23</v>
      </c>
      <c r="D7" s="48">
        <v>11</v>
      </c>
    </row>
    <row r="10" spans="2:5" ht="28.2">
      <c r="B10" s="48" t="s">
        <v>4</v>
      </c>
      <c r="C10" s="49" t="s">
        <v>5</v>
      </c>
      <c r="D10" s="49" t="s">
        <v>6</v>
      </c>
      <c r="E10" s="49" t="s">
        <v>7</v>
      </c>
    </row>
    <row r="11" spans="2:5">
      <c r="B11" s="48" t="s">
        <v>8</v>
      </c>
      <c r="C11" s="62">
        <v>32468.639999999999</v>
      </c>
      <c r="D11" s="62">
        <v>40351.339999999997</v>
      </c>
      <c r="E11" s="53">
        <f>D28</f>
        <v>2748.13</v>
      </c>
    </row>
    <row r="12" spans="2:5">
      <c r="B12" s="48" t="s">
        <v>9</v>
      </c>
      <c r="E12" s="53">
        <f>C11-E11</f>
        <v>29720.51</v>
      </c>
    </row>
    <row r="14" spans="2:5">
      <c r="B14" s="48" t="s">
        <v>10</v>
      </c>
      <c r="D14" s="48" t="s">
        <v>11</v>
      </c>
    </row>
    <row r="16" spans="2:5" ht="28.2">
      <c r="B16" s="67" t="s">
        <v>76</v>
      </c>
      <c r="D16" s="68">
        <v>596.73</v>
      </c>
    </row>
    <row r="17" spans="2:4">
      <c r="B17" s="65" t="s">
        <v>77</v>
      </c>
      <c r="D17" s="66">
        <v>286.86</v>
      </c>
    </row>
    <row r="18" spans="2:4">
      <c r="B18" s="54" t="s">
        <v>59</v>
      </c>
      <c r="D18" s="68">
        <v>337.28</v>
      </c>
    </row>
    <row r="19" spans="2:4" ht="33.6" customHeight="1">
      <c r="B19" s="75" t="s">
        <v>78</v>
      </c>
      <c r="D19" s="55">
        <v>1527.26</v>
      </c>
    </row>
    <row r="28" spans="2:4">
      <c r="B28" s="48" t="s">
        <v>12</v>
      </c>
      <c r="D28" s="53">
        <f>SUM(D15:D27)</f>
        <v>2748.13</v>
      </c>
    </row>
    <row r="30" spans="2:4">
      <c r="B30" s="48" t="s">
        <v>13</v>
      </c>
    </row>
    <row r="31" spans="2:4">
      <c r="B31" s="48" t="s">
        <v>14</v>
      </c>
      <c r="C31" s="48" t="s">
        <v>48</v>
      </c>
    </row>
    <row r="34" spans="2:5">
      <c r="C34" s="48" t="s">
        <v>0</v>
      </c>
    </row>
    <row r="35" spans="2:5">
      <c r="C35" s="48" t="s">
        <v>1</v>
      </c>
    </row>
    <row r="36" spans="2:5">
      <c r="B36" s="48" t="s">
        <v>2</v>
      </c>
    </row>
    <row r="37" spans="2:5">
      <c r="C37" s="48" t="s">
        <v>50</v>
      </c>
    </row>
    <row r="38" spans="2:5">
      <c r="B38" s="48" t="s">
        <v>3</v>
      </c>
      <c r="C38" s="48" t="s">
        <v>23</v>
      </c>
      <c r="D38" s="48">
        <v>12</v>
      </c>
    </row>
    <row r="41" spans="2:5" ht="28.2">
      <c r="B41" s="48" t="s">
        <v>4</v>
      </c>
      <c r="C41" s="49" t="s">
        <v>5</v>
      </c>
      <c r="D41" s="49" t="s">
        <v>6</v>
      </c>
      <c r="E41" s="49" t="s">
        <v>7</v>
      </c>
    </row>
    <row r="42" spans="2:5">
      <c r="B42" s="48" t="s">
        <v>8</v>
      </c>
      <c r="C42" s="62">
        <v>33631.040000000001</v>
      </c>
      <c r="D42" s="62">
        <v>30229.67</v>
      </c>
      <c r="E42" s="53">
        <f>D59</f>
        <v>39604.51</v>
      </c>
    </row>
    <row r="43" spans="2:5">
      <c r="B43" s="48" t="s">
        <v>9</v>
      </c>
      <c r="E43" s="53">
        <f>C42-E42</f>
        <v>-5973.4700000000012</v>
      </c>
    </row>
    <row r="45" spans="2:5">
      <c r="B45" s="48" t="s">
        <v>10</v>
      </c>
      <c r="D45" s="48" t="s">
        <v>11</v>
      </c>
    </row>
    <row r="47" spans="2:5" ht="28.2">
      <c r="B47" s="56" t="s">
        <v>74</v>
      </c>
      <c r="D47" s="72">
        <v>1784.34</v>
      </c>
    </row>
    <row r="48" spans="2:5">
      <c r="B48" s="56" t="s">
        <v>66</v>
      </c>
      <c r="D48" s="59">
        <v>34428</v>
      </c>
    </row>
    <row r="49" spans="2:4">
      <c r="B49" s="67" t="s">
        <v>79</v>
      </c>
      <c r="D49" s="59">
        <v>1268.18</v>
      </c>
    </row>
    <row r="50" spans="2:4" ht="28.2">
      <c r="B50" s="67" t="s">
        <v>76</v>
      </c>
      <c r="D50" s="68">
        <v>596.73</v>
      </c>
    </row>
    <row r="51" spans="2:4" ht="28.2">
      <c r="B51" s="75" t="s">
        <v>78</v>
      </c>
      <c r="D51" s="55">
        <v>1527.26</v>
      </c>
    </row>
    <row r="59" spans="2:4">
      <c r="B59" s="48" t="s">
        <v>12</v>
      </c>
      <c r="D59" s="53">
        <f>SUM(D46:D58)</f>
        <v>39604.51</v>
      </c>
    </row>
    <row r="61" spans="2:4">
      <c r="B61" s="48" t="s">
        <v>13</v>
      </c>
    </row>
    <row r="62" spans="2:4">
      <c r="B62" s="48" t="s">
        <v>14</v>
      </c>
      <c r="C62" s="48" t="s">
        <v>48</v>
      </c>
    </row>
    <row r="65" spans="2:5">
      <c r="C65" s="48" t="s">
        <v>0</v>
      </c>
    </row>
    <row r="66" spans="2:5">
      <c r="C66" s="48" t="s">
        <v>1</v>
      </c>
    </row>
    <row r="67" spans="2:5">
      <c r="B67" s="48" t="s">
        <v>2</v>
      </c>
    </row>
    <row r="68" spans="2:5">
      <c r="C68" s="48" t="s">
        <v>50</v>
      </c>
    </row>
    <row r="69" spans="2:5">
      <c r="B69" s="48" t="s">
        <v>3</v>
      </c>
      <c r="C69" s="48" t="s">
        <v>23</v>
      </c>
      <c r="D69" s="48">
        <v>13</v>
      </c>
    </row>
    <row r="72" spans="2:5" ht="28.2">
      <c r="B72" s="48" t="s">
        <v>4</v>
      </c>
      <c r="C72" s="49" t="s">
        <v>5</v>
      </c>
      <c r="D72" s="49" t="s">
        <v>6</v>
      </c>
      <c r="E72" s="49" t="s">
        <v>7</v>
      </c>
    </row>
    <row r="73" spans="2:5">
      <c r="B73" s="48" t="s">
        <v>8</v>
      </c>
      <c r="C73" s="62">
        <v>33686.28</v>
      </c>
      <c r="D73" s="62">
        <v>31263.39</v>
      </c>
      <c r="E73" s="53">
        <f>D90</f>
        <v>13346.599999999999</v>
      </c>
    </row>
    <row r="74" spans="2:5">
      <c r="B74" s="48" t="s">
        <v>9</v>
      </c>
      <c r="E74" s="53">
        <f>C73-E73</f>
        <v>20339.68</v>
      </c>
    </row>
    <row r="76" spans="2:5">
      <c r="B76" s="48" t="s">
        <v>10</v>
      </c>
      <c r="D76" s="48" t="s">
        <v>11</v>
      </c>
    </row>
    <row r="78" spans="2:5">
      <c r="B78" s="56" t="s">
        <v>80</v>
      </c>
      <c r="D78" s="72">
        <v>4802.12</v>
      </c>
    </row>
    <row r="79" spans="2:5">
      <c r="B79" s="56" t="s">
        <v>81</v>
      </c>
      <c r="D79" s="59">
        <v>4440.07</v>
      </c>
    </row>
    <row r="80" spans="2:5">
      <c r="B80" s="67" t="s">
        <v>82</v>
      </c>
      <c r="D80" s="76">
        <v>871.82</v>
      </c>
    </row>
    <row r="81" spans="2:4" ht="28.2">
      <c r="B81" s="67" t="s">
        <v>76</v>
      </c>
      <c r="D81" s="68">
        <v>596.73</v>
      </c>
    </row>
    <row r="82" spans="2:4">
      <c r="B82" s="54" t="s">
        <v>83</v>
      </c>
      <c r="D82" s="68">
        <v>1108.5999999999999</v>
      </c>
    </row>
    <row r="83" spans="2:4" ht="28.2">
      <c r="B83" s="75" t="s">
        <v>78</v>
      </c>
      <c r="D83" s="55">
        <v>1527.26</v>
      </c>
    </row>
    <row r="90" spans="2:4">
      <c r="B90" s="48" t="s">
        <v>12</v>
      </c>
      <c r="D90" s="53">
        <f>SUM(D77:D89)</f>
        <v>13346.599999999999</v>
      </c>
    </row>
    <row r="92" spans="2:4">
      <c r="B92" s="48" t="s">
        <v>13</v>
      </c>
    </row>
    <row r="93" spans="2:4">
      <c r="B93" s="48" t="s">
        <v>14</v>
      </c>
      <c r="C93" s="48" t="s">
        <v>48</v>
      </c>
    </row>
    <row r="97" spans="2:5">
      <c r="C97" s="48" t="s">
        <v>0</v>
      </c>
    </row>
    <row r="98" spans="2:5">
      <c r="C98" s="48" t="s">
        <v>1</v>
      </c>
    </row>
    <row r="99" spans="2:5">
      <c r="B99" s="48" t="s">
        <v>2</v>
      </c>
    </row>
    <row r="100" spans="2:5">
      <c r="C100" s="48" t="s">
        <v>50</v>
      </c>
    </row>
    <row r="101" spans="2:5">
      <c r="B101" s="48" t="s">
        <v>3</v>
      </c>
      <c r="C101" s="48" t="s">
        <v>23</v>
      </c>
      <c r="D101" s="48">
        <v>14</v>
      </c>
    </row>
    <row r="104" spans="2:5" ht="28.2">
      <c r="B104" s="48" t="s">
        <v>4</v>
      </c>
      <c r="C104" s="49" t="s">
        <v>5</v>
      </c>
      <c r="D104" s="49" t="s">
        <v>6</v>
      </c>
      <c r="E104" s="49" t="s">
        <v>7</v>
      </c>
    </row>
    <row r="105" spans="2:5">
      <c r="B105" s="48" t="s">
        <v>8</v>
      </c>
      <c r="C105" s="62">
        <v>33989.879999999997</v>
      </c>
      <c r="D105" s="62">
        <v>32972.74</v>
      </c>
      <c r="E105" s="48">
        <f>D122</f>
        <v>11778.26</v>
      </c>
    </row>
    <row r="106" spans="2:5">
      <c r="B106" s="48" t="s">
        <v>9</v>
      </c>
      <c r="E106" s="48">
        <f>C105-E105</f>
        <v>22211.619999999995</v>
      </c>
    </row>
    <row r="108" spans="2:5">
      <c r="B108" s="48" t="s">
        <v>10</v>
      </c>
      <c r="D108" s="48" t="s">
        <v>11</v>
      </c>
    </row>
    <row r="110" spans="2:5">
      <c r="B110" s="58" t="s">
        <v>84</v>
      </c>
      <c r="D110" s="59">
        <v>6812.38</v>
      </c>
    </row>
    <row r="111" spans="2:5" ht="28.2">
      <c r="B111" s="67" t="s">
        <v>76</v>
      </c>
      <c r="D111" s="68">
        <v>596.73</v>
      </c>
    </row>
    <row r="112" spans="2:5">
      <c r="B112" s="75" t="s">
        <v>60</v>
      </c>
      <c r="D112" s="55">
        <v>2841.89</v>
      </c>
    </row>
    <row r="113" spans="2:4" ht="28.2">
      <c r="B113" s="75" t="s">
        <v>78</v>
      </c>
      <c r="D113" s="55">
        <v>1527.26</v>
      </c>
    </row>
    <row r="114" spans="2:4">
      <c r="B114" s="49"/>
      <c r="D114" s="53"/>
    </row>
    <row r="115" spans="2:4">
      <c r="B115" s="49"/>
      <c r="D115" s="53"/>
    </row>
    <row r="122" spans="2:4">
      <c r="B122" s="48" t="s">
        <v>12</v>
      </c>
      <c r="D122" s="48">
        <f>SUM(D109:D121)</f>
        <v>11778.26</v>
      </c>
    </row>
    <row r="124" spans="2:4">
      <c r="B124" s="48" t="s">
        <v>13</v>
      </c>
    </row>
    <row r="125" spans="2:4">
      <c r="B125" s="48" t="s">
        <v>14</v>
      </c>
      <c r="C125" s="48" t="s">
        <v>48</v>
      </c>
    </row>
    <row r="129" spans="2:5">
      <c r="C129" s="48" t="s">
        <v>0</v>
      </c>
    </row>
    <row r="130" spans="2:5">
      <c r="C130" s="48" t="s">
        <v>1</v>
      </c>
    </row>
    <row r="131" spans="2:5">
      <c r="B131" s="48" t="s">
        <v>2</v>
      </c>
    </row>
    <row r="132" spans="2:5">
      <c r="C132" s="48" t="s">
        <v>50</v>
      </c>
    </row>
    <row r="133" spans="2:5">
      <c r="B133" s="48" t="s">
        <v>3</v>
      </c>
      <c r="C133" s="48" t="s">
        <v>23</v>
      </c>
      <c r="D133" s="48">
        <v>15</v>
      </c>
    </row>
    <row r="136" spans="2:5" ht="28.2">
      <c r="B136" s="48" t="s">
        <v>4</v>
      </c>
      <c r="C136" s="49" t="s">
        <v>5</v>
      </c>
      <c r="D136" s="49" t="s">
        <v>6</v>
      </c>
      <c r="E136" s="49" t="s">
        <v>7</v>
      </c>
    </row>
    <row r="137" spans="2:5">
      <c r="B137" s="48" t="s">
        <v>8</v>
      </c>
      <c r="C137" s="62">
        <v>35564.22</v>
      </c>
      <c r="D137" s="62">
        <v>35490.22</v>
      </c>
      <c r="E137" s="53">
        <f>D154</f>
        <v>65300.818862644992</v>
      </c>
    </row>
    <row r="138" spans="2:5">
      <c r="B138" s="48" t="s">
        <v>9</v>
      </c>
      <c r="E138" s="53">
        <f>C137-E137</f>
        <v>-29736.598862644991</v>
      </c>
    </row>
    <row r="140" spans="2:5">
      <c r="B140" s="48" t="s">
        <v>10</v>
      </c>
      <c r="D140" s="48" t="s">
        <v>11</v>
      </c>
    </row>
    <row r="142" spans="2:5">
      <c r="B142" s="56" t="s">
        <v>66</v>
      </c>
      <c r="D142" s="59">
        <v>26151</v>
      </c>
    </row>
    <row r="143" spans="2:5">
      <c r="B143" s="58" t="s">
        <v>85</v>
      </c>
      <c r="D143" s="72">
        <v>5941.17</v>
      </c>
    </row>
    <row r="144" spans="2:5">
      <c r="B144" s="67" t="s">
        <v>63</v>
      </c>
      <c r="D144" s="59">
        <v>27665</v>
      </c>
    </row>
    <row r="145" spans="2:4" ht="28.2">
      <c r="B145" s="77" t="s">
        <v>86</v>
      </c>
      <c r="D145" s="78">
        <v>3865.81</v>
      </c>
    </row>
    <row r="146" spans="2:4">
      <c r="B146" s="54" t="s">
        <v>83</v>
      </c>
      <c r="D146" s="78">
        <v>866.88</v>
      </c>
    </row>
    <row r="147" spans="2:4">
      <c r="B147" s="54" t="s">
        <v>59</v>
      </c>
      <c r="D147" s="78">
        <v>168.64</v>
      </c>
    </row>
    <row r="148" spans="2:4">
      <c r="B148" s="75" t="s">
        <v>87</v>
      </c>
      <c r="D148" s="55">
        <v>473.68</v>
      </c>
    </row>
    <row r="149" spans="2:4">
      <c r="B149" s="54" t="s">
        <v>59</v>
      </c>
      <c r="D149" s="71">
        <v>168.63886264500002</v>
      </c>
    </row>
    <row r="154" spans="2:4">
      <c r="B154" s="48" t="s">
        <v>12</v>
      </c>
      <c r="D154" s="53">
        <f>SUM(D141:D153)</f>
        <v>65300.818862644992</v>
      </c>
    </row>
    <row r="156" spans="2:4">
      <c r="B156" s="48" t="s">
        <v>13</v>
      </c>
    </row>
    <row r="157" spans="2:4">
      <c r="B157" s="48" t="s">
        <v>14</v>
      </c>
      <c r="C157" s="48" t="s">
        <v>48</v>
      </c>
    </row>
    <row r="161" spans="1:5">
      <c r="C161" s="48" t="s">
        <v>0</v>
      </c>
    </row>
    <row r="162" spans="1:5">
      <c r="C162" s="48" t="s">
        <v>1</v>
      </c>
    </row>
    <row r="163" spans="1:5">
      <c r="B163" s="48" t="s">
        <v>2</v>
      </c>
    </row>
    <row r="164" spans="1:5">
      <c r="C164" s="48" t="s">
        <v>50</v>
      </c>
    </row>
    <row r="165" spans="1:5">
      <c r="B165" s="48" t="s">
        <v>3</v>
      </c>
      <c r="C165" s="48" t="s">
        <v>23</v>
      </c>
      <c r="D165" s="48">
        <v>16</v>
      </c>
    </row>
    <row r="168" spans="1:5" ht="28.2">
      <c r="B168" s="48" t="s">
        <v>4</v>
      </c>
      <c r="C168" s="49" t="s">
        <v>5</v>
      </c>
      <c r="D168" s="49" t="s">
        <v>6</v>
      </c>
      <c r="E168" s="49" t="s">
        <v>7</v>
      </c>
    </row>
    <row r="169" spans="1:5">
      <c r="B169" s="48" t="s">
        <v>8</v>
      </c>
      <c r="C169" s="62">
        <v>36688.800000000003</v>
      </c>
      <c r="D169" s="62">
        <v>35420.49</v>
      </c>
      <c r="E169" s="53">
        <f>D189</f>
        <v>52202.578862645001</v>
      </c>
    </row>
    <row r="170" spans="1:5">
      <c r="B170" s="48" t="s">
        <v>9</v>
      </c>
      <c r="E170" s="53">
        <f>C169-E169</f>
        <v>-15513.778862644998</v>
      </c>
    </row>
    <row r="172" spans="1:5">
      <c r="B172" s="48" t="s">
        <v>10</v>
      </c>
      <c r="D172" s="48" t="s">
        <v>11</v>
      </c>
    </row>
    <row r="174" spans="1:5">
      <c r="B174" s="49" t="s">
        <v>56</v>
      </c>
      <c r="D174" s="68">
        <v>1509.6</v>
      </c>
    </row>
    <row r="175" spans="1:5">
      <c r="B175" s="49" t="s">
        <v>88</v>
      </c>
      <c r="D175" s="68">
        <v>0</v>
      </c>
    </row>
    <row r="176" spans="1:5" s="11" customFormat="1">
      <c r="A176" s="48"/>
      <c r="B176" s="49" t="s">
        <v>55</v>
      </c>
      <c r="C176" s="48"/>
      <c r="D176" s="68">
        <v>0</v>
      </c>
      <c r="E176" s="48"/>
    </row>
    <row r="177" spans="1:5" s="11" customFormat="1">
      <c r="A177" s="48"/>
      <c r="B177" s="58" t="s">
        <v>89</v>
      </c>
      <c r="C177" s="48"/>
      <c r="D177" s="59">
        <v>3093.37</v>
      </c>
      <c r="E177" s="48"/>
    </row>
    <row r="178" spans="1:5" s="11" customFormat="1">
      <c r="A178" s="48"/>
      <c r="B178" s="58" t="s">
        <v>66</v>
      </c>
      <c r="C178" s="48"/>
      <c r="D178" s="72">
        <v>28698</v>
      </c>
      <c r="E178" s="48"/>
    </row>
    <row r="179" spans="1:5" ht="28.2">
      <c r="B179" s="58" t="s">
        <v>90</v>
      </c>
      <c r="D179" s="72">
        <v>6250</v>
      </c>
    </row>
    <row r="180" spans="1:5">
      <c r="B180" s="50" t="s">
        <v>59</v>
      </c>
      <c r="D180" s="68">
        <v>178.32</v>
      </c>
    </row>
    <row r="181" spans="1:5">
      <c r="B181" s="67" t="s">
        <v>91</v>
      </c>
      <c r="D181" s="59">
        <v>2140.94</v>
      </c>
    </row>
    <row r="182" spans="1:5">
      <c r="B182" s="75" t="s">
        <v>92</v>
      </c>
      <c r="D182" s="55">
        <v>4169.0600000000004</v>
      </c>
    </row>
    <row r="183" spans="1:5">
      <c r="B183" s="54" t="s">
        <v>83</v>
      </c>
      <c r="D183" s="68">
        <v>1105.68</v>
      </c>
    </row>
    <row r="184" spans="1:5">
      <c r="B184" s="65" t="s">
        <v>93</v>
      </c>
      <c r="D184" s="55">
        <v>3687.87</v>
      </c>
    </row>
    <row r="185" spans="1:5">
      <c r="B185" s="75" t="s">
        <v>87</v>
      </c>
      <c r="D185" s="55">
        <v>473.68</v>
      </c>
    </row>
    <row r="186" spans="1:5" ht="28.2">
      <c r="B186" s="79" t="s">
        <v>94</v>
      </c>
      <c r="D186" s="55">
        <v>727.42</v>
      </c>
    </row>
    <row r="187" spans="1:5">
      <c r="B187" s="54" t="s">
        <v>59</v>
      </c>
      <c r="D187" s="71">
        <v>168.63886264500002</v>
      </c>
    </row>
    <row r="189" spans="1:5">
      <c r="B189" s="48" t="s">
        <v>12</v>
      </c>
      <c r="D189" s="53">
        <f>SUM(D173:D188)</f>
        <v>52202.578862645001</v>
      </c>
    </row>
    <row r="191" spans="1:5">
      <c r="B191" s="48" t="s">
        <v>13</v>
      </c>
    </row>
    <row r="192" spans="1:5">
      <c r="B192" s="48" t="s">
        <v>14</v>
      </c>
      <c r="C192" s="48" t="s">
        <v>48</v>
      </c>
    </row>
    <row r="196" spans="2:5">
      <c r="C196" s="48" t="s">
        <v>0</v>
      </c>
    </row>
    <row r="197" spans="2:5">
      <c r="C197" s="48" t="s">
        <v>1</v>
      </c>
    </row>
    <row r="198" spans="2:5">
      <c r="B198" s="48" t="s">
        <v>2</v>
      </c>
    </row>
    <row r="199" spans="2:5">
      <c r="C199" s="48" t="s">
        <v>50</v>
      </c>
    </row>
    <row r="200" spans="2:5">
      <c r="B200" s="48" t="s">
        <v>3</v>
      </c>
      <c r="C200" s="48" t="s">
        <v>23</v>
      </c>
      <c r="D200" s="48">
        <v>17</v>
      </c>
    </row>
    <row r="203" spans="2:5" ht="28.2">
      <c r="B203" s="48" t="s">
        <v>4</v>
      </c>
      <c r="C203" s="49" t="s">
        <v>5</v>
      </c>
      <c r="D203" s="49" t="s">
        <v>6</v>
      </c>
      <c r="E203" s="49" t="s">
        <v>7</v>
      </c>
    </row>
    <row r="204" spans="2:5">
      <c r="B204" s="48" t="s">
        <v>8</v>
      </c>
      <c r="C204" s="62">
        <v>34597.620000000003</v>
      </c>
      <c r="D204" s="62">
        <v>33757.75</v>
      </c>
      <c r="E204" s="48">
        <f>D221</f>
        <v>21679.97</v>
      </c>
    </row>
    <row r="205" spans="2:5">
      <c r="B205" s="48" t="s">
        <v>9</v>
      </c>
      <c r="E205" s="48">
        <f>C204-E204</f>
        <v>12917.650000000001</v>
      </c>
    </row>
    <row r="207" spans="2:5">
      <c r="B207" s="48" t="s">
        <v>10</v>
      </c>
      <c r="D207" s="48" t="s">
        <v>11</v>
      </c>
    </row>
    <row r="209" spans="2:4">
      <c r="B209" s="56" t="s">
        <v>95</v>
      </c>
      <c r="D209" s="72">
        <v>2775.44</v>
      </c>
    </row>
    <row r="210" spans="2:4" ht="28.2">
      <c r="B210" s="56" t="s">
        <v>74</v>
      </c>
      <c r="D210" s="72">
        <v>2587.6</v>
      </c>
    </row>
    <row r="211" spans="2:4">
      <c r="B211" s="56" t="s">
        <v>92</v>
      </c>
      <c r="D211" s="59">
        <v>6136.44</v>
      </c>
    </row>
    <row r="212" spans="2:4">
      <c r="B212" s="58" t="s">
        <v>93</v>
      </c>
      <c r="D212" s="72">
        <v>1704.44</v>
      </c>
    </row>
    <row r="213" spans="2:4">
      <c r="B213" s="67" t="s">
        <v>96</v>
      </c>
      <c r="D213" s="59">
        <v>6849.42</v>
      </c>
    </row>
    <row r="214" spans="2:4">
      <c r="B214" s="50" t="s">
        <v>59</v>
      </c>
      <c r="D214" s="59">
        <v>178.32</v>
      </c>
    </row>
    <row r="215" spans="2:4">
      <c r="B215" s="50" t="s">
        <v>69</v>
      </c>
      <c r="D215" s="59">
        <v>1279.67</v>
      </c>
    </row>
    <row r="216" spans="2:4">
      <c r="B216" s="50" t="s">
        <v>59</v>
      </c>
      <c r="D216" s="59">
        <v>168.64</v>
      </c>
    </row>
    <row r="221" spans="2:4">
      <c r="B221" s="48" t="s">
        <v>12</v>
      </c>
      <c r="D221" s="48">
        <f>SUM(D208:D220)</f>
        <v>21679.97</v>
      </c>
    </row>
    <row r="223" spans="2:4">
      <c r="B223" s="48" t="s">
        <v>13</v>
      </c>
    </row>
    <row r="224" spans="2:4">
      <c r="B224" s="48" t="s">
        <v>14</v>
      </c>
      <c r="C224" s="48" t="s">
        <v>48</v>
      </c>
    </row>
    <row r="228" spans="2:5">
      <c r="C228" s="48" t="s">
        <v>0</v>
      </c>
    </row>
    <row r="229" spans="2:5">
      <c r="C229" s="48" t="s">
        <v>1</v>
      </c>
    </row>
    <row r="230" spans="2:5">
      <c r="B230" s="48" t="s">
        <v>2</v>
      </c>
    </row>
    <row r="231" spans="2:5">
      <c r="C231" s="48" t="s">
        <v>50</v>
      </c>
    </row>
    <row r="232" spans="2:5">
      <c r="B232" s="48" t="s">
        <v>3</v>
      </c>
      <c r="C232" s="48" t="s">
        <v>23</v>
      </c>
      <c r="D232" s="48">
        <v>18</v>
      </c>
    </row>
    <row r="235" spans="2:5" ht="28.2">
      <c r="B235" s="48" t="s">
        <v>4</v>
      </c>
      <c r="C235" s="49" t="s">
        <v>5</v>
      </c>
      <c r="D235" s="49" t="s">
        <v>6</v>
      </c>
      <c r="E235" s="49" t="s">
        <v>7</v>
      </c>
    </row>
    <row r="236" spans="2:5">
      <c r="B236" s="48" t="s">
        <v>8</v>
      </c>
      <c r="C236" s="62">
        <v>34250.04</v>
      </c>
      <c r="D236" s="62">
        <v>36902.93</v>
      </c>
      <c r="E236" s="53">
        <f>D253</f>
        <v>744.88</v>
      </c>
    </row>
    <row r="237" spans="2:5">
      <c r="B237" s="48" t="s">
        <v>9</v>
      </c>
      <c r="E237" s="53">
        <f>C236-E236</f>
        <v>33505.160000000003</v>
      </c>
    </row>
    <row r="239" spans="2:5">
      <c r="B239" s="48" t="s">
        <v>10</v>
      </c>
      <c r="D239" s="48" t="s">
        <v>11</v>
      </c>
    </row>
    <row r="241" spans="2:4">
      <c r="B241" s="50" t="s">
        <v>97</v>
      </c>
      <c r="D241" s="68">
        <v>744.88</v>
      </c>
    </row>
    <row r="253" spans="2:4">
      <c r="B253" s="48" t="s">
        <v>12</v>
      </c>
      <c r="D253" s="53">
        <f>SUM(D240:D252)</f>
        <v>744.88</v>
      </c>
    </row>
    <row r="255" spans="2:4">
      <c r="B255" s="48" t="s">
        <v>13</v>
      </c>
    </row>
    <row r="256" spans="2:4">
      <c r="B256" s="48" t="s">
        <v>14</v>
      </c>
      <c r="C256" s="48" t="s">
        <v>48</v>
      </c>
    </row>
    <row r="260" spans="2:5">
      <c r="C260" s="48" t="s">
        <v>0</v>
      </c>
    </row>
    <row r="261" spans="2:5">
      <c r="C261" s="48" t="s">
        <v>1</v>
      </c>
    </row>
    <row r="262" spans="2:5">
      <c r="B262" s="48" t="s">
        <v>2</v>
      </c>
    </row>
    <row r="263" spans="2:5">
      <c r="C263" s="48" t="s">
        <v>51</v>
      </c>
    </row>
    <row r="264" spans="2:5">
      <c r="B264" s="48" t="s">
        <v>3</v>
      </c>
      <c r="C264" s="48" t="s">
        <v>23</v>
      </c>
      <c r="D264" s="48">
        <v>19</v>
      </c>
    </row>
    <row r="267" spans="2:5" ht="28.2">
      <c r="B267" s="48" t="s">
        <v>4</v>
      </c>
      <c r="C267" s="49" t="s">
        <v>5</v>
      </c>
      <c r="D267" s="49" t="s">
        <v>6</v>
      </c>
      <c r="E267" s="49" t="s">
        <v>7</v>
      </c>
    </row>
    <row r="268" spans="2:5">
      <c r="B268" s="48" t="s">
        <v>8</v>
      </c>
      <c r="C268" s="62">
        <v>169707.96</v>
      </c>
      <c r="D268" s="62">
        <v>168001.17</v>
      </c>
      <c r="E268" s="53">
        <f>D289</f>
        <v>11441.128862644999</v>
      </c>
    </row>
    <row r="269" spans="2:5">
      <c r="B269" s="48" t="s">
        <v>9</v>
      </c>
      <c r="E269" s="53">
        <f>C268-E268</f>
        <v>158266.83113735498</v>
      </c>
    </row>
    <row r="271" spans="2:5">
      <c r="B271" s="48" t="s">
        <v>10</v>
      </c>
      <c r="D271" s="48" t="s">
        <v>11</v>
      </c>
    </row>
    <row r="273" spans="1:5">
      <c r="B273" s="49" t="s">
        <v>56</v>
      </c>
      <c r="D273" s="68">
        <v>1310.6199999999999</v>
      </c>
    </row>
    <row r="274" spans="1:5">
      <c r="B274" s="49" t="s">
        <v>88</v>
      </c>
      <c r="D274" s="68">
        <v>0</v>
      </c>
    </row>
    <row r="275" spans="1:5" ht="28.2">
      <c r="B275" s="58" t="s">
        <v>98</v>
      </c>
      <c r="D275" s="59">
        <v>8287</v>
      </c>
    </row>
    <row r="276" spans="1:5" ht="28.2">
      <c r="B276" s="67" t="s">
        <v>76</v>
      </c>
      <c r="D276" s="68">
        <v>596.73</v>
      </c>
    </row>
    <row r="277" spans="1:5">
      <c r="B277" s="69" t="s">
        <v>99</v>
      </c>
      <c r="D277" s="70">
        <v>403.16</v>
      </c>
    </row>
    <row r="278" spans="1:5">
      <c r="B278" s="50" t="s">
        <v>100</v>
      </c>
      <c r="D278" s="68">
        <v>506.34</v>
      </c>
    </row>
    <row r="279" spans="1:5" s="1" customFormat="1">
      <c r="A279" s="48"/>
      <c r="B279" s="50" t="s">
        <v>59</v>
      </c>
      <c r="C279" s="48"/>
      <c r="D279" s="68">
        <v>168.64</v>
      </c>
      <c r="E279" s="48"/>
    </row>
    <row r="280" spans="1:5" s="1" customFormat="1">
      <c r="A280" s="48"/>
      <c r="B280" s="54" t="s">
        <v>59</v>
      </c>
      <c r="C280" s="48"/>
      <c r="D280" s="55">
        <v>168.63886264500002</v>
      </c>
      <c r="E280" s="48"/>
    </row>
    <row r="281" spans="1:5" s="1" customFormat="1">
      <c r="A281" s="48"/>
      <c r="B281" s="49"/>
      <c r="C281" s="48"/>
      <c r="D281" s="53"/>
      <c r="E281" s="48"/>
    </row>
    <row r="282" spans="1:5" s="1" customFormat="1" ht="20.399999999999999" customHeight="1">
      <c r="A282" s="48"/>
      <c r="B282" s="49"/>
      <c r="C282" s="48"/>
      <c r="D282" s="53"/>
      <c r="E282" s="48"/>
    </row>
    <row r="283" spans="1:5">
      <c r="B283" s="49"/>
      <c r="D283" s="53"/>
    </row>
    <row r="284" spans="1:5">
      <c r="B284" s="49"/>
      <c r="D284" s="53"/>
    </row>
    <row r="285" spans="1:5">
      <c r="B285" s="49"/>
      <c r="D285" s="53"/>
    </row>
    <row r="286" spans="1:5">
      <c r="B286" s="49"/>
      <c r="D286" s="53"/>
    </row>
    <row r="289" spans="2:4">
      <c r="B289" s="48" t="s">
        <v>12</v>
      </c>
      <c r="D289" s="53">
        <f>SUM(D272:D288)</f>
        <v>11441.128862644999</v>
      </c>
    </row>
    <row r="291" spans="2:4">
      <c r="B291" s="48" t="s">
        <v>13</v>
      </c>
    </row>
    <row r="292" spans="2:4">
      <c r="B292" s="48" t="s">
        <v>14</v>
      </c>
      <c r="C292" s="48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E281"/>
  <sheetViews>
    <sheetView topLeftCell="A256" workbookViewId="0">
      <selection activeCell="B251" sqref="B251:E282"/>
    </sheetView>
  </sheetViews>
  <sheetFormatPr defaultRowHeight="14.4"/>
  <cols>
    <col min="1" max="1" width="9.109375" style="17" customWidth="1"/>
    <col min="2" max="2" width="32.21875" style="17" customWidth="1"/>
    <col min="3" max="3" width="22.33203125" style="17" customWidth="1"/>
    <col min="4" max="4" width="13.5546875" style="17" customWidth="1"/>
    <col min="5" max="5" width="11.88671875" style="17" customWidth="1"/>
    <col min="6" max="6" width="9.109375" customWidth="1"/>
  </cols>
  <sheetData>
    <row r="3" spans="2:5">
      <c r="C3" s="17" t="s">
        <v>0</v>
      </c>
    </row>
    <row r="4" spans="2:5">
      <c r="C4" s="17" t="s">
        <v>1</v>
      </c>
    </row>
    <row r="5" spans="2:5">
      <c r="B5" s="17" t="s">
        <v>2</v>
      </c>
    </row>
    <row r="6" spans="2:5">
      <c r="C6" s="17" t="s">
        <v>51</v>
      </c>
    </row>
    <row r="7" spans="2:5">
      <c r="B7" s="17" t="s">
        <v>3</v>
      </c>
      <c r="C7" s="17" t="s">
        <v>24</v>
      </c>
      <c r="D7" s="17">
        <v>4</v>
      </c>
    </row>
    <row r="10" spans="2:5" ht="28.8">
      <c r="B10" s="17" t="s">
        <v>4</v>
      </c>
      <c r="C10" s="20" t="s">
        <v>5</v>
      </c>
      <c r="D10" s="20" t="s">
        <v>6</v>
      </c>
      <c r="E10" s="20" t="s">
        <v>7</v>
      </c>
    </row>
    <row r="11" spans="2:5">
      <c r="B11" s="17" t="s">
        <v>8</v>
      </c>
      <c r="C11" s="110">
        <f>56750.52+13084.12</f>
        <v>69834.64</v>
      </c>
      <c r="D11" s="84">
        <f>55517.8+13084.12</f>
        <v>68601.919999999998</v>
      </c>
      <c r="E11" s="17">
        <f>D29</f>
        <v>13438.05</v>
      </c>
    </row>
    <row r="12" spans="2:5">
      <c r="B12" s="17" t="s">
        <v>9</v>
      </c>
      <c r="E12" s="17">
        <f>C11-E11</f>
        <v>56396.59</v>
      </c>
    </row>
    <row r="14" spans="2:5">
      <c r="B14" s="17" t="s">
        <v>10</v>
      </c>
      <c r="D14" s="17" t="s">
        <v>11</v>
      </c>
    </row>
    <row r="16" spans="2:5" ht="16.8" customHeight="1">
      <c r="B16" s="20" t="s">
        <v>59</v>
      </c>
      <c r="D16" s="21">
        <v>168.64</v>
      </c>
    </row>
    <row r="17" spans="2:4" ht="19.2" customHeight="1">
      <c r="B17" s="22" t="s">
        <v>59</v>
      </c>
      <c r="D17" s="21">
        <v>534.96</v>
      </c>
    </row>
    <row r="18" spans="2:4">
      <c r="B18" s="35" t="s">
        <v>116</v>
      </c>
      <c r="D18" s="31">
        <v>6593.23</v>
      </c>
    </row>
    <row r="19" spans="2:4">
      <c r="B19" s="15" t="s">
        <v>117</v>
      </c>
      <c r="D19" s="16">
        <v>4940.45</v>
      </c>
    </row>
    <row r="20" spans="2:4">
      <c r="B20" s="15" t="s">
        <v>99</v>
      </c>
      <c r="D20" s="16">
        <v>1200.77</v>
      </c>
    </row>
    <row r="29" spans="2:4">
      <c r="B29" s="17" t="s">
        <v>12</v>
      </c>
      <c r="D29" s="17">
        <f>SUM(D15:D28)</f>
        <v>13438.05</v>
      </c>
    </row>
    <row r="31" spans="2:4">
      <c r="B31" s="17" t="s">
        <v>13</v>
      </c>
    </row>
    <row r="32" spans="2:4">
      <c r="B32" s="17" t="s">
        <v>14</v>
      </c>
      <c r="C32" s="17" t="s">
        <v>48</v>
      </c>
    </row>
    <row r="37" spans="2:5">
      <c r="C37" s="17" t="s">
        <v>0</v>
      </c>
    </row>
    <row r="38" spans="2:5">
      <c r="C38" s="17" t="s">
        <v>1</v>
      </c>
    </row>
    <row r="39" spans="2:5">
      <c r="B39" s="17" t="s">
        <v>2</v>
      </c>
    </row>
    <row r="40" spans="2:5">
      <c r="C40" s="17" t="s">
        <v>50</v>
      </c>
    </row>
    <row r="41" spans="2:5">
      <c r="B41" s="17" t="s">
        <v>3</v>
      </c>
      <c r="C41" s="17" t="s">
        <v>24</v>
      </c>
      <c r="D41" s="17">
        <v>6</v>
      </c>
    </row>
    <row r="44" spans="2:5" ht="28.8">
      <c r="B44" s="17" t="s">
        <v>4</v>
      </c>
      <c r="C44" s="20" t="s">
        <v>5</v>
      </c>
      <c r="D44" s="20" t="s">
        <v>6</v>
      </c>
      <c r="E44" s="20" t="s">
        <v>7</v>
      </c>
    </row>
    <row r="45" spans="2:5">
      <c r="B45" s="17" t="s">
        <v>8</v>
      </c>
      <c r="C45" s="110">
        <f>99418.68+14825.49</f>
        <v>114244.17</v>
      </c>
      <c r="D45" s="84">
        <f>96855.87+14825.49</f>
        <v>111681.36</v>
      </c>
      <c r="E45" s="18">
        <f>D67</f>
        <v>93383.360000000001</v>
      </c>
    </row>
    <row r="46" spans="2:5">
      <c r="B46" s="17" t="s">
        <v>9</v>
      </c>
      <c r="E46" s="18">
        <f>C45-E45</f>
        <v>20860.809999999998</v>
      </c>
    </row>
    <row r="48" spans="2:5">
      <c r="B48" s="17" t="s">
        <v>10</v>
      </c>
      <c r="D48" s="17" t="s">
        <v>11</v>
      </c>
    </row>
    <row r="50" spans="2:4">
      <c r="B50" s="14" t="s">
        <v>118</v>
      </c>
      <c r="D50" s="25">
        <v>6198.36</v>
      </c>
    </row>
    <row r="51" spans="2:4">
      <c r="B51" s="22" t="s">
        <v>59</v>
      </c>
      <c r="D51" s="21">
        <v>356.64</v>
      </c>
    </row>
    <row r="52" spans="2:4">
      <c r="B52" s="22" t="s">
        <v>59</v>
      </c>
      <c r="D52" s="21">
        <v>356.64</v>
      </c>
    </row>
    <row r="53" spans="2:4">
      <c r="B53" s="29" t="s">
        <v>119</v>
      </c>
      <c r="D53" s="30">
        <v>1836.62</v>
      </c>
    </row>
    <row r="54" spans="2:4" ht="21.6" customHeight="1">
      <c r="B54" s="28" t="s">
        <v>120</v>
      </c>
      <c r="D54" s="25">
        <v>5424.37</v>
      </c>
    </row>
    <row r="55" spans="2:4">
      <c r="B55" s="28" t="s">
        <v>87</v>
      </c>
      <c r="D55" s="25">
        <v>879.88</v>
      </c>
    </row>
    <row r="56" spans="2:4" ht="25.2" customHeight="1">
      <c r="B56" s="28" t="s">
        <v>121</v>
      </c>
      <c r="D56" s="25">
        <v>70417</v>
      </c>
    </row>
    <row r="57" spans="2:4">
      <c r="B57" s="22" t="s">
        <v>122</v>
      </c>
      <c r="D57" s="21">
        <v>2162.06</v>
      </c>
    </row>
    <row r="58" spans="2:4">
      <c r="B58" s="23" t="s">
        <v>59</v>
      </c>
      <c r="D58" s="21">
        <v>168.64</v>
      </c>
    </row>
    <row r="59" spans="2:4">
      <c r="B59" s="23" t="s">
        <v>123</v>
      </c>
      <c r="D59" s="21">
        <v>1216.25</v>
      </c>
    </row>
    <row r="60" spans="2:4">
      <c r="B60" s="15" t="s">
        <v>124</v>
      </c>
      <c r="D60" s="16">
        <v>3844.3</v>
      </c>
    </row>
    <row r="61" spans="2:4">
      <c r="B61" s="23" t="s">
        <v>64</v>
      </c>
      <c r="D61" s="16">
        <v>522.6</v>
      </c>
    </row>
    <row r="67" spans="2:4">
      <c r="B67" s="17" t="s">
        <v>12</v>
      </c>
      <c r="D67" s="18">
        <f>SUM(D49:D66)</f>
        <v>93383.360000000001</v>
      </c>
    </row>
    <row r="69" spans="2:4">
      <c r="B69" s="17" t="s">
        <v>13</v>
      </c>
    </row>
    <row r="70" spans="2:4">
      <c r="B70" s="17" t="s">
        <v>14</v>
      </c>
      <c r="C70" s="17" t="s">
        <v>48</v>
      </c>
    </row>
    <row r="75" spans="2:4">
      <c r="C75" s="17" t="s">
        <v>0</v>
      </c>
    </row>
    <row r="76" spans="2:4">
      <c r="C76" s="17" t="s">
        <v>1</v>
      </c>
    </row>
    <row r="77" spans="2:4">
      <c r="B77" s="17" t="s">
        <v>2</v>
      </c>
    </row>
    <row r="78" spans="2:4">
      <c r="C78" s="17" t="s">
        <v>50</v>
      </c>
    </row>
    <row r="79" spans="2:4">
      <c r="B79" s="17" t="s">
        <v>3</v>
      </c>
      <c r="C79" s="17" t="s">
        <v>24</v>
      </c>
      <c r="D79" s="17">
        <v>7</v>
      </c>
    </row>
    <row r="82" spans="2:5" ht="28.8">
      <c r="B82" s="17" t="s">
        <v>4</v>
      </c>
      <c r="C82" s="20" t="s">
        <v>5</v>
      </c>
      <c r="D82" s="20" t="s">
        <v>6</v>
      </c>
      <c r="E82" s="20" t="s">
        <v>7</v>
      </c>
    </row>
    <row r="83" spans="2:5">
      <c r="B83" s="17" t="s">
        <v>8</v>
      </c>
      <c r="C83" s="110">
        <f>108494.64+5703.6</f>
        <v>114198.24</v>
      </c>
      <c r="D83" s="84">
        <f>102842.55+5703.6</f>
        <v>108546.15000000001</v>
      </c>
      <c r="E83" s="18">
        <f>D100</f>
        <v>120267.52568691851</v>
      </c>
    </row>
    <row r="84" spans="2:5">
      <c r="B84" s="17" t="s">
        <v>9</v>
      </c>
      <c r="E84" s="18">
        <f>C83-E83</f>
        <v>-6069.2856869185052</v>
      </c>
    </row>
    <row r="86" spans="2:5">
      <c r="B86" s="17" t="s">
        <v>10</v>
      </c>
      <c r="D86" s="17" t="s">
        <v>11</v>
      </c>
    </row>
    <row r="88" spans="2:5" ht="28.8">
      <c r="B88" s="14" t="s">
        <v>125</v>
      </c>
      <c r="D88" s="25">
        <v>13787.01</v>
      </c>
    </row>
    <row r="89" spans="2:5">
      <c r="B89" s="22" t="s">
        <v>59</v>
      </c>
      <c r="D89" s="21">
        <v>178.32</v>
      </c>
    </row>
    <row r="90" spans="2:5">
      <c r="B90" s="28" t="s">
        <v>126</v>
      </c>
      <c r="D90" s="30">
        <v>2801.56</v>
      </c>
    </row>
    <row r="91" spans="2:5">
      <c r="B91" s="23" t="s">
        <v>58</v>
      </c>
      <c r="D91" s="21">
        <v>1770.53</v>
      </c>
    </row>
    <row r="92" spans="2:5">
      <c r="B92" s="26" t="s">
        <v>127</v>
      </c>
      <c r="D92" s="27">
        <v>731.61</v>
      </c>
    </row>
    <row r="93" spans="2:5" ht="28.8">
      <c r="B93" s="15" t="s">
        <v>57</v>
      </c>
      <c r="D93" s="27">
        <v>1380.84</v>
      </c>
    </row>
    <row r="94" spans="2:5">
      <c r="B94" s="23" t="s">
        <v>62</v>
      </c>
      <c r="D94" s="16">
        <v>203.84684313400004</v>
      </c>
    </row>
    <row r="95" spans="2:5">
      <c r="B95" s="23" t="s">
        <v>55</v>
      </c>
      <c r="D95" s="80">
        <v>604.21075147950012</v>
      </c>
    </row>
    <row r="96" spans="2:5">
      <c r="B96" s="20" t="s">
        <v>128</v>
      </c>
      <c r="D96" s="21">
        <v>96592.508092305012</v>
      </c>
    </row>
    <row r="97" spans="2:4">
      <c r="B97" s="28" t="s">
        <v>95</v>
      </c>
      <c r="D97" s="32">
        <v>837.41</v>
      </c>
    </row>
    <row r="98" spans="2:4">
      <c r="B98" s="15" t="s">
        <v>99</v>
      </c>
      <c r="D98" s="16">
        <v>1379.68</v>
      </c>
    </row>
    <row r="100" spans="2:4">
      <c r="D100" s="18">
        <f>SUM(D88:D99)</f>
        <v>120267.52568691851</v>
      </c>
    </row>
    <row r="101" spans="2:4">
      <c r="D101" s="18"/>
    </row>
    <row r="103" spans="2:4">
      <c r="B103" s="17" t="s">
        <v>13</v>
      </c>
    </row>
    <row r="104" spans="2:4">
      <c r="B104" s="17" t="s">
        <v>14</v>
      </c>
      <c r="C104" s="17" t="s">
        <v>48</v>
      </c>
    </row>
    <row r="109" spans="2:4">
      <c r="C109" s="17" t="s">
        <v>0</v>
      </c>
    </row>
    <row r="110" spans="2:4">
      <c r="C110" s="17" t="s">
        <v>1</v>
      </c>
    </row>
    <row r="111" spans="2:4">
      <c r="B111" s="17" t="s">
        <v>2</v>
      </c>
    </row>
    <row r="112" spans="2:4">
      <c r="C112" s="17" t="s">
        <v>51</v>
      </c>
    </row>
    <row r="113" spans="2:5">
      <c r="B113" s="17" t="s">
        <v>3</v>
      </c>
      <c r="C113" s="17" t="s">
        <v>24</v>
      </c>
      <c r="D113" s="17">
        <v>9</v>
      </c>
    </row>
    <row r="116" spans="2:5" ht="28.8">
      <c r="B116" s="17" t="s">
        <v>4</v>
      </c>
      <c r="C116" s="20" t="s">
        <v>5</v>
      </c>
      <c r="D116" s="20" t="s">
        <v>6</v>
      </c>
      <c r="E116" s="20" t="s">
        <v>7</v>
      </c>
    </row>
    <row r="117" spans="2:5">
      <c r="B117" s="17" t="s">
        <v>8</v>
      </c>
      <c r="C117" s="110">
        <f>101257.02+9300.36</f>
        <v>110557.38</v>
      </c>
      <c r="D117" s="84">
        <f>87938.63+9300.36</f>
        <v>97238.99</v>
      </c>
      <c r="E117" s="17">
        <f>D137</f>
        <v>2217.09</v>
      </c>
    </row>
    <row r="118" spans="2:5">
      <c r="B118" s="17" t="s">
        <v>9</v>
      </c>
      <c r="E118" s="17">
        <f>C117-E117</f>
        <v>108340.29000000001</v>
      </c>
    </row>
    <row r="120" spans="2:5">
      <c r="B120" s="17" t="s">
        <v>10</v>
      </c>
      <c r="D120" s="17" t="s">
        <v>11</v>
      </c>
    </row>
    <row r="122" spans="2:5">
      <c r="B122" s="28" t="s">
        <v>95</v>
      </c>
      <c r="D122" s="32">
        <v>837.41</v>
      </c>
    </row>
    <row r="123" spans="2:5">
      <c r="B123" s="15" t="s">
        <v>99</v>
      </c>
      <c r="D123" s="16">
        <v>1379.68</v>
      </c>
    </row>
    <row r="124" spans="2:5">
      <c r="B124" s="20"/>
      <c r="D124" s="18"/>
    </row>
    <row r="125" spans="2:5">
      <c r="B125" s="20"/>
      <c r="D125" s="18"/>
    </row>
    <row r="126" spans="2:5">
      <c r="B126" s="20"/>
      <c r="D126" s="18"/>
    </row>
    <row r="127" spans="2:5">
      <c r="B127" s="20"/>
      <c r="D127" s="18"/>
    </row>
    <row r="128" spans="2:5">
      <c r="B128" s="20"/>
      <c r="D128" s="18"/>
    </row>
    <row r="129" spans="2:4">
      <c r="B129" s="20"/>
      <c r="D129" s="18"/>
    </row>
    <row r="130" spans="2:4">
      <c r="B130" s="81"/>
      <c r="D130" s="82"/>
    </row>
    <row r="131" spans="2:4">
      <c r="B131" s="83"/>
      <c r="D131" s="82"/>
    </row>
    <row r="137" spans="2:4">
      <c r="B137" s="17" t="s">
        <v>12</v>
      </c>
      <c r="D137" s="17">
        <f>SUM(D121:D136)</f>
        <v>2217.09</v>
      </c>
    </row>
    <row r="139" spans="2:4">
      <c r="B139" s="17" t="s">
        <v>13</v>
      </c>
    </row>
    <row r="140" spans="2:4">
      <c r="B140" s="17" t="s">
        <v>14</v>
      </c>
      <c r="C140" s="17" t="s">
        <v>48</v>
      </c>
    </row>
    <row r="145" spans="2:5">
      <c r="C145" s="17" t="s">
        <v>0</v>
      </c>
    </row>
    <row r="146" spans="2:5">
      <c r="C146" s="17" t="s">
        <v>1</v>
      </c>
    </row>
    <row r="147" spans="2:5">
      <c r="B147" s="17" t="s">
        <v>2</v>
      </c>
    </row>
    <row r="148" spans="2:5">
      <c r="C148" s="17" t="s">
        <v>51</v>
      </c>
    </row>
    <row r="149" spans="2:5">
      <c r="B149" s="17" t="s">
        <v>3</v>
      </c>
      <c r="C149" s="17" t="s">
        <v>24</v>
      </c>
      <c r="D149" s="17">
        <v>13</v>
      </c>
    </row>
    <row r="152" spans="2:5" ht="28.8">
      <c r="B152" s="17" t="s">
        <v>4</v>
      </c>
      <c r="C152" s="20" t="s">
        <v>5</v>
      </c>
      <c r="D152" s="20" t="s">
        <v>6</v>
      </c>
      <c r="E152" s="20" t="s">
        <v>7</v>
      </c>
    </row>
    <row r="153" spans="2:5">
      <c r="B153" s="17" t="s">
        <v>8</v>
      </c>
      <c r="C153" s="84">
        <v>173566.68</v>
      </c>
      <c r="D153" s="84">
        <v>171650.19</v>
      </c>
      <c r="E153" s="18">
        <f>D171</f>
        <v>2214.2799999999997</v>
      </c>
    </row>
    <row r="154" spans="2:5">
      <c r="B154" s="17" t="s">
        <v>9</v>
      </c>
      <c r="E154" s="18">
        <f>C153-E153</f>
        <v>171352.4</v>
      </c>
    </row>
    <row r="156" spans="2:5">
      <c r="B156" s="17" t="s">
        <v>10</v>
      </c>
      <c r="D156" s="17" t="s">
        <v>11</v>
      </c>
    </row>
    <row r="158" spans="2:5">
      <c r="B158" s="22" t="s">
        <v>59</v>
      </c>
      <c r="D158" s="21">
        <v>178.32</v>
      </c>
    </row>
    <row r="159" spans="2:5">
      <c r="B159" s="28" t="s">
        <v>76</v>
      </c>
      <c r="D159" s="21">
        <v>1867.32</v>
      </c>
    </row>
    <row r="160" spans="2:5">
      <c r="B160" s="23" t="s">
        <v>59</v>
      </c>
      <c r="D160" s="21">
        <v>168.64</v>
      </c>
    </row>
    <row r="161" spans="2:4">
      <c r="B161" s="20"/>
      <c r="D161" s="18"/>
    </row>
    <row r="162" spans="2:4">
      <c r="B162" s="20"/>
      <c r="D162" s="18"/>
    </row>
    <row r="163" spans="2:4">
      <c r="B163" s="20"/>
      <c r="D163" s="18"/>
    </row>
    <row r="164" spans="2:4">
      <c r="B164" s="20"/>
      <c r="D164" s="18"/>
    </row>
    <row r="165" spans="2:4">
      <c r="B165" s="20"/>
      <c r="D165" s="18"/>
    </row>
    <row r="170" spans="2:4" ht="22.2" customHeight="1"/>
    <row r="171" spans="2:4">
      <c r="B171" s="17" t="s">
        <v>12</v>
      </c>
      <c r="D171" s="18">
        <f>SUM(D157:D170)</f>
        <v>2214.2799999999997</v>
      </c>
    </row>
    <row r="173" spans="2:4">
      <c r="B173" s="17" t="s">
        <v>13</v>
      </c>
    </row>
    <row r="174" spans="2:4">
      <c r="B174" s="17" t="s">
        <v>14</v>
      </c>
      <c r="C174" s="17" t="s">
        <v>48</v>
      </c>
    </row>
    <row r="180" spans="2:5">
      <c r="C180" s="17" t="s">
        <v>0</v>
      </c>
    </row>
    <row r="181" spans="2:5">
      <c r="C181" s="17" t="s">
        <v>1</v>
      </c>
    </row>
    <row r="182" spans="2:5">
      <c r="B182" s="17" t="s">
        <v>2</v>
      </c>
    </row>
    <row r="183" spans="2:5">
      <c r="C183" s="17" t="s">
        <v>49</v>
      </c>
    </row>
    <row r="184" spans="2:5">
      <c r="B184" s="17" t="s">
        <v>3</v>
      </c>
      <c r="C184" s="17" t="s">
        <v>24</v>
      </c>
      <c r="D184" s="17" t="s">
        <v>25</v>
      </c>
    </row>
    <row r="187" spans="2:5" ht="28.8">
      <c r="B187" s="17" t="s">
        <v>4</v>
      </c>
      <c r="C187" s="20" t="s">
        <v>5</v>
      </c>
      <c r="D187" s="20" t="s">
        <v>6</v>
      </c>
      <c r="E187" s="20" t="s">
        <v>7</v>
      </c>
    </row>
    <row r="188" spans="2:5">
      <c r="B188" s="17" t="s">
        <v>8</v>
      </c>
      <c r="C188" s="110">
        <f>84023.82+19132.6</f>
        <v>103156.42000000001</v>
      </c>
      <c r="D188" s="84">
        <f>82686.93+19132.59</f>
        <v>101819.51999999999</v>
      </c>
      <c r="E188" s="18">
        <f>D206</f>
        <v>29840.03</v>
      </c>
    </row>
    <row r="189" spans="2:5">
      <c r="B189" s="17" t="s">
        <v>9</v>
      </c>
      <c r="E189" s="18">
        <f>C188-E188</f>
        <v>73316.390000000014</v>
      </c>
    </row>
    <row r="191" spans="2:5">
      <c r="B191" s="17" t="s">
        <v>10</v>
      </c>
      <c r="D191" s="17" t="s">
        <v>11</v>
      </c>
    </row>
    <row r="193" spans="2:4">
      <c r="B193" s="22" t="s">
        <v>62</v>
      </c>
      <c r="D193" s="21">
        <v>229.26</v>
      </c>
    </row>
    <row r="194" spans="2:4">
      <c r="B194" s="28" t="s">
        <v>76</v>
      </c>
      <c r="D194" s="21">
        <v>1867.32</v>
      </c>
    </row>
    <row r="195" spans="2:4">
      <c r="B195" s="35" t="s">
        <v>101</v>
      </c>
      <c r="D195" s="36">
        <v>3826.21</v>
      </c>
    </row>
    <row r="196" spans="2:4">
      <c r="B196" s="33" t="s">
        <v>102</v>
      </c>
      <c r="D196" s="37">
        <v>7042.28</v>
      </c>
    </row>
    <row r="197" spans="2:4">
      <c r="B197" s="22" t="s">
        <v>59</v>
      </c>
      <c r="D197" s="21">
        <v>337.28</v>
      </c>
    </row>
    <row r="198" spans="2:4" ht="28.8">
      <c r="B198" s="15" t="s">
        <v>103</v>
      </c>
      <c r="D198" s="27">
        <v>2554.29</v>
      </c>
    </row>
    <row r="199" spans="2:4" ht="27.6" customHeight="1">
      <c r="B199" s="15" t="s">
        <v>104</v>
      </c>
      <c r="D199" s="16">
        <v>5790.46</v>
      </c>
    </row>
    <row r="200" spans="2:4" ht="28.8">
      <c r="B200" s="15" t="s">
        <v>105</v>
      </c>
      <c r="D200" s="16">
        <v>5212.7299999999996</v>
      </c>
    </row>
    <row r="201" spans="2:4" ht="28.8">
      <c r="B201" s="15" t="s">
        <v>106</v>
      </c>
      <c r="D201" s="16">
        <v>2980.2</v>
      </c>
    </row>
    <row r="206" spans="2:4">
      <c r="B206" s="17" t="s">
        <v>12</v>
      </c>
      <c r="D206" s="18">
        <f>SUM(D192:D205)</f>
        <v>29840.03</v>
      </c>
    </row>
    <row r="208" spans="2:4">
      <c r="B208" s="17" t="s">
        <v>13</v>
      </c>
    </row>
    <row r="209" spans="2:5">
      <c r="B209" s="17" t="s">
        <v>14</v>
      </c>
      <c r="C209" s="17" t="s">
        <v>48</v>
      </c>
    </row>
    <row r="214" spans="2:5">
      <c r="C214" s="17" t="s">
        <v>0</v>
      </c>
    </row>
    <row r="215" spans="2:5">
      <c r="C215" s="17" t="s">
        <v>1</v>
      </c>
    </row>
    <row r="216" spans="2:5">
      <c r="B216" s="17" t="s">
        <v>2</v>
      </c>
    </row>
    <row r="217" spans="2:5">
      <c r="C217" s="17" t="s">
        <v>51</v>
      </c>
    </row>
    <row r="218" spans="2:5">
      <c r="B218" s="17" t="s">
        <v>3</v>
      </c>
      <c r="C218" s="17" t="s">
        <v>24</v>
      </c>
      <c r="D218" s="17">
        <v>15</v>
      </c>
    </row>
    <row r="221" spans="2:5" ht="28.8">
      <c r="B221" s="17" t="s">
        <v>4</v>
      </c>
      <c r="C221" s="20" t="s">
        <v>5</v>
      </c>
      <c r="D221" s="20" t="s">
        <v>6</v>
      </c>
      <c r="E221" s="20" t="s">
        <v>7</v>
      </c>
    </row>
    <row r="222" spans="2:5">
      <c r="B222" s="17" t="s">
        <v>8</v>
      </c>
      <c r="C222" s="84">
        <v>222135.78</v>
      </c>
      <c r="D222" s="84">
        <v>219606</v>
      </c>
      <c r="E222" s="18">
        <f>D244</f>
        <v>210766.26075147951</v>
      </c>
    </row>
    <row r="223" spans="2:5">
      <c r="B223" s="17" t="s">
        <v>9</v>
      </c>
      <c r="E223" s="18">
        <f>C222-E222</f>
        <v>11369.51924852049</v>
      </c>
    </row>
    <row r="225" spans="2:4">
      <c r="B225" s="17" t="s">
        <v>10</v>
      </c>
      <c r="D225" s="17" t="s">
        <v>11</v>
      </c>
    </row>
    <row r="227" spans="2:4" ht="28.8">
      <c r="B227" s="28" t="s">
        <v>107</v>
      </c>
      <c r="D227" s="25">
        <v>7748.62</v>
      </c>
    </row>
    <row r="228" spans="2:4">
      <c r="B228" s="22" t="s">
        <v>59</v>
      </c>
      <c r="D228" s="21">
        <v>178.32</v>
      </c>
    </row>
    <row r="229" spans="2:4">
      <c r="B229" s="28" t="s">
        <v>76</v>
      </c>
      <c r="D229" s="21">
        <v>1867.32</v>
      </c>
    </row>
    <row r="230" spans="2:4">
      <c r="B230" s="15" t="s">
        <v>108</v>
      </c>
      <c r="D230" s="16">
        <v>16945</v>
      </c>
    </row>
    <row r="231" spans="2:4">
      <c r="B231" s="15" t="s">
        <v>109</v>
      </c>
      <c r="D231" s="16">
        <v>6370.48</v>
      </c>
    </row>
    <row r="232" spans="2:4">
      <c r="B232" s="23" t="s">
        <v>58</v>
      </c>
      <c r="D232" s="21">
        <v>1509.17</v>
      </c>
    </row>
    <row r="233" spans="2:4">
      <c r="B233" s="15" t="s">
        <v>110</v>
      </c>
      <c r="D233" s="27">
        <v>98000</v>
      </c>
    </row>
    <row r="234" spans="2:4">
      <c r="B234" s="15" t="s">
        <v>111</v>
      </c>
      <c r="D234" s="27">
        <v>73177</v>
      </c>
    </row>
    <row r="235" spans="2:4">
      <c r="B235" s="23" t="s">
        <v>55</v>
      </c>
      <c r="D235" s="16">
        <v>560.65075147950006</v>
      </c>
    </row>
    <row r="236" spans="2:4">
      <c r="B236" s="26" t="s">
        <v>112</v>
      </c>
      <c r="D236" s="27">
        <v>1521.16</v>
      </c>
    </row>
    <row r="237" spans="2:4">
      <c r="B237" s="15" t="s">
        <v>113</v>
      </c>
      <c r="D237" s="16">
        <v>2888.54</v>
      </c>
    </row>
    <row r="244" spans="2:4">
      <c r="B244" s="17" t="s">
        <v>12</v>
      </c>
      <c r="D244" s="18">
        <f>SUM(D226:D243)</f>
        <v>210766.26075147951</v>
      </c>
    </row>
    <row r="246" spans="2:4">
      <c r="B246" s="17" t="s">
        <v>13</v>
      </c>
    </row>
    <row r="247" spans="2:4">
      <c r="B247" s="17" t="s">
        <v>14</v>
      </c>
      <c r="C247" s="17" t="s">
        <v>48</v>
      </c>
    </row>
    <row r="252" spans="2:4">
      <c r="C252" s="17" t="s">
        <v>0</v>
      </c>
    </row>
    <row r="253" spans="2:4">
      <c r="C253" s="17" t="s">
        <v>1</v>
      </c>
    </row>
    <row r="254" spans="2:4">
      <c r="B254" s="17" t="s">
        <v>2</v>
      </c>
    </row>
    <row r="255" spans="2:4">
      <c r="C255" s="17" t="s">
        <v>50</v>
      </c>
    </row>
    <row r="256" spans="2:4">
      <c r="B256" s="17" t="s">
        <v>3</v>
      </c>
      <c r="C256" s="17" t="s">
        <v>24</v>
      </c>
      <c r="D256" s="17">
        <v>30</v>
      </c>
    </row>
    <row r="259" spans="2:5" ht="28.8">
      <c r="B259" s="17" t="s">
        <v>4</v>
      </c>
      <c r="C259" s="20" t="s">
        <v>5</v>
      </c>
      <c r="D259" s="20" t="s">
        <v>6</v>
      </c>
      <c r="E259" s="20" t="s">
        <v>7</v>
      </c>
    </row>
    <row r="260" spans="2:5">
      <c r="B260" s="17" t="s">
        <v>8</v>
      </c>
      <c r="C260" s="84">
        <v>84784.56</v>
      </c>
      <c r="D260" s="84">
        <v>84480.41</v>
      </c>
      <c r="E260" s="18">
        <f>D278</f>
        <v>47469.64</v>
      </c>
    </row>
    <row r="261" spans="2:5">
      <c r="B261" s="17" t="s">
        <v>9</v>
      </c>
      <c r="E261" s="18">
        <f>C260-E260</f>
        <v>37314.92</v>
      </c>
    </row>
    <row r="263" spans="2:5">
      <c r="B263" s="17" t="s">
        <v>10</v>
      </c>
      <c r="D263" s="17" t="s">
        <v>11</v>
      </c>
    </row>
    <row r="265" spans="2:5">
      <c r="B265" s="15" t="s">
        <v>114</v>
      </c>
      <c r="D265" s="16">
        <v>30301</v>
      </c>
    </row>
    <row r="266" spans="2:5">
      <c r="B266" s="23" t="s">
        <v>55</v>
      </c>
      <c r="D266" s="21">
        <v>198.98</v>
      </c>
    </row>
    <row r="267" spans="2:5">
      <c r="B267" s="15" t="s">
        <v>115</v>
      </c>
      <c r="D267" s="16">
        <v>16969.66</v>
      </c>
    </row>
    <row r="277" spans="2:4" ht="16.8" customHeight="1"/>
    <row r="278" spans="2:4">
      <c r="B278" s="17" t="s">
        <v>12</v>
      </c>
      <c r="D278" s="18">
        <f>SUM(D264:D277)</f>
        <v>47469.64</v>
      </c>
    </row>
    <row r="280" spans="2:4">
      <c r="B280" s="17" t="s">
        <v>13</v>
      </c>
    </row>
    <row r="281" spans="2:4">
      <c r="B281" s="17" t="s">
        <v>14</v>
      </c>
      <c r="C281" s="17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E350"/>
  <sheetViews>
    <sheetView topLeftCell="A327" workbookViewId="0">
      <selection activeCell="B321" sqref="B321:E351"/>
    </sheetView>
  </sheetViews>
  <sheetFormatPr defaultRowHeight="14.4"/>
  <cols>
    <col min="1" max="1" width="9.109375" style="17" customWidth="1"/>
    <col min="2" max="2" width="33.109375" style="17" customWidth="1"/>
    <col min="3" max="3" width="14.88671875" style="17" customWidth="1"/>
    <col min="4" max="4" width="12" style="17" customWidth="1"/>
    <col min="5" max="5" width="13.109375" style="17" customWidth="1"/>
  </cols>
  <sheetData>
    <row r="3" spans="2:5">
      <c r="C3" s="17" t="s">
        <v>0</v>
      </c>
    </row>
    <row r="4" spans="2:5">
      <c r="C4" s="17" t="s">
        <v>1</v>
      </c>
    </row>
    <row r="5" spans="2:5">
      <c r="B5" s="17" t="s">
        <v>2</v>
      </c>
    </row>
    <row r="6" spans="2:5">
      <c r="C6" s="17" t="s">
        <v>50</v>
      </c>
    </row>
    <row r="7" spans="2:5">
      <c r="B7" s="17" t="s">
        <v>3</v>
      </c>
      <c r="C7" s="17" t="s">
        <v>26</v>
      </c>
      <c r="D7" s="17">
        <v>1</v>
      </c>
    </row>
    <row r="10" spans="2:5" ht="28.8">
      <c r="B10" s="17" t="s">
        <v>4</v>
      </c>
      <c r="C10" s="20" t="s">
        <v>5</v>
      </c>
      <c r="D10" s="20" t="s">
        <v>6</v>
      </c>
      <c r="E10" s="20" t="s">
        <v>7</v>
      </c>
    </row>
    <row r="11" spans="2:5">
      <c r="B11" s="17" t="s">
        <v>8</v>
      </c>
      <c r="C11" s="84">
        <v>23440.92</v>
      </c>
      <c r="D11" s="84">
        <v>23575.05</v>
      </c>
      <c r="E11" s="17">
        <f>D28</f>
        <v>51668</v>
      </c>
    </row>
    <row r="12" spans="2:5">
      <c r="B12" s="17" t="s">
        <v>9</v>
      </c>
      <c r="E12" s="17">
        <f>C11-E11</f>
        <v>-28227.08</v>
      </c>
    </row>
    <row r="14" spans="2:5">
      <c r="B14" s="17" t="s">
        <v>10</v>
      </c>
      <c r="D14" s="17" t="s">
        <v>11</v>
      </c>
    </row>
    <row r="16" spans="2:5">
      <c r="B16" s="24" t="s">
        <v>63</v>
      </c>
      <c r="D16" s="19">
        <v>32112</v>
      </c>
    </row>
    <row r="17" spans="2:4" ht="28.8">
      <c r="B17" s="28" t="s">
        <v>129</v>
      </c>
      <c r="D17" s="25">
        <v>19556</v>
      </c>
    </row>
    <row r="28" spans="2:4">
      <c r="B28" s="17" t="s">
        <v>12</v>
      </c>
      <c r="D28" s="17">
        <f>SUM(D15:D27)</f>
        <v>51668</v>
      </c>
    </row>
    <row r="30" spans="2:4">
      <c r="B30" s="17" t="s">
        <v>13</v>
      </c>
    </row>
    <row r="31" spans="2:4">
      <c r="B31" s="17" t="s">
        <v>14</v>
      </c>
      <c r="C31" s="17" t="s">
        <v>48</v>
      </c>
    </row>
    <row r="34" spans="2:5">
      <c r="C34" s="17" t="s">
        <v>0</v>
      </c>
    </row>
    <row r="35" spans="2:5">
      <c r="C35" s="17" t="s">
        <v>1</v>
      </c>
    </row>
    <row r="36" spans="2:5">
      <c r="B36" s="17" t="s">
        <v>2</v>
      </c>
    </row>
    <row r="37" spans="2:5">
      <c r="C37" s="17" t="s">
        <v>50</v>
      </c>
    </row>
    <row r="38" spans="2:5">
      <c r="B38" s="17" t="s">
        <v>3</v>
      </c>
      <c r="C38" s="17" t="s">
        <v>26</v>
      </c>
      <c r="D38" s="17">
        <v>2</v>
      </c>
    </row>
    <row r="41" spans="2:5" ht="28.8">
      <c r="B41" s="17" t="s">
        <v>4</v>
      </c>
      <c r="C41" s="20" t="s">
        <v>5</v>
      </c>
      <c r="D41" s="20" t="s">
        <v>6</v>
      </c>
      <c r="E41" s="20" t="s">
        <v>7</v>
      </c>
    </row>
    <row r="42" spans="2:5">
      <c r="B42" s="17" t="s">
        <v>8</v>
      </c>
      <c r="C42" s="84">
        <v>54756</v>
      </c>
      <c r="D42" s="84">
        <v>52664.86</v>
      </c>
      <c r="E42" s="18">
        <f>D60</f>
        <v>33159.29</v>
      </c>
    </row>
    <row r="43" spans="2:5">
      <c r="B43" s="17" t="s">
        <v>9</v>
      </c>
      <c r="E43" s="18">
        <f>C42-E42</f>
        <v>21596.71</v>
      </c>
    </row>
    <row r="45" spans="2:5">
      <c r="B45" s="17" t="s">
        <v>10</v>
      </c>
      <c r="D45" s="17" t="s">
        <v>11</v>
      </c>
    </row>
    <row r="47" spans="2:5">
      <c r="B47" s="14" t="s">
        <v>130</v>
      </c>
      <c r="D47" s="19">
        <v>6502.82</v>
      </c>
    </row>
    <row r="48" spans="2:5" ht="28.8">
      <c r="B48" s="28" t="s">
        <v>129</v>
      </c>
      <c r="D48" s="25">
        <v>20745</v>
      </c>
    </row>
    <row r="49" spans="2:4">
      <c r="B49" s="28" t="s">
        <v>96</v>
      </c>
      <c r="D49" s="25">
        <v>1876.15</v>
      </c>
    </row>
    <row r="50" spans="2:4">
      <c r="B50" s="22" t="s">
        <v>58</v>
      </c>
      <c r="D50" s="21">
        <v>1488.6</v>
      </c>
    </row>
    <row r="51" spans="2:4">
      <c r="B51" s="28" t="s">
        <v>131</v>
      </c>
      <c r="D51" s="25">
        <v>1267.05</v>
      </c>
    </row>
    <row r="52" spans="2:4">
      <c r="B52" s="22" t="s">
        <v>69</v>
      </c>
      <c r="D52" s="21">
        <v>1279.67</v>
      </c>
    </row>
    <row r="53" spans="2:4">
      <c r="B53" s="20"/>
      <c r="D53" s="18"/>
    </row>
    <row r="54" spans="2:4">
      <c r="B54" s="20"/>
      <c r="D54" s="18"/>
    </row>
    <row r="59" spans="2:4" ht="21.6" customHeight="1"/>
    <row r="60" spans="2:4">
      <c r="B60" s="17" t="s">
        <v>12</v>
      </c>
      <c r="D60" s="18">
        <f>SUM(D46:D59)</f>
        <v>33159.29</v>
      </c>
    </row>
    <row r="62" spans="2:4">
      <c r="B62" s="17" t="s">
        <v>13</v>
      </c>
    </row>
    <row r="63" spans="2:4">
      <c r="B63" s="17" t="s">
        <v>14</v>
      </c>
      <c r="C63" s="17" t="s">
        <v>48</v>
      </c>
    </row>
    <row r="66" spans="2:5">
      <c r="C66" s="17" t="s">
        <v>0</v>
      </c>
    </row>
    <row r="67" spans="2:5">
      <c r="C67" s="17" t="s">
        <v>1</v>
      </c>
    </row>
    <row r="68" spans="2:5">
      <c r="B68" s="17" t="s">
        <v>2</v>
      </c>
    </row>
    <row r="69" spans="2:5">
      <c r="C69" s="17" t="s">
        <v>50</v>
      </c>
    </row>
    <row r="70" spans="2:5">
      <c r="B70" s="17" t="s">
        <v>3</v>
      </c>
      <c r="C70" s="17" t="s">
        <v>26</v>
      </c>
      <c r="D70" s="17">
        <v>3</v>
      </c>
    </row>
    <row r="73" spans="2:5" ht="28.8">
      <c r="B73" s="17" t="s">
        <v>4</v>
      </c>
      <c r="C73" s="20" t="s">
        <v>5</v>
      </c>
      <c r="D73" s="20" t="s">
        <v>6</v>
      </c>
      <c r="E73" s="20" t="s">
        <v>7</v>
      </c>
    </row>
    <row r="74" spans="2:5">
      <c r="B74" s="17" t="s">
        <v>8</v>
      </c>
      <c r="C74" s="84">
        <v>27907.919999999998</v>
      </c>
      <c r="D74" s="84">
        <v>27484.75</v>
      </c>
      <c r="E74" s="17">
        <f>D91</f>
        <v>67696</v>
      </c>
    </row>
    <row r="75" spans="2:5">
      <c r="B75" s="17" t="s">
        <v>9</v>
      </c>
      <c r="E75" s="17">
        <f>C74-E74</f>
        <v>-39788.080000000002</v>
      </c>
    </row>
    <row r="77" spans="2:5">
      <c r="B77" s="17" t="s">
        <v>10</v>
      </c>
      <c r="D77" s="17" t="s">
        <v>11</v>
      </c>
    </row>
    <row r="79" spans="2:5" ht="28.8">
      <c r="B79" s="28" t="s">
        <v>129</v>
      </c>
      <c r="D79" s="25">
        <v>19073</v>
      </c>
    </row>
    <row r="80" spans="2:5">
      <c r="B80" s="15" t="s">
        <v>63</v>
      </c>
      <c r="D80" s="27">
        <v>31899</v>
      </c>
    </row>
    <row r="81" spans="2:4" ht="43.2">
      <c r="B81" s="15" t="s">
        <v>132</v>
      </c>
      <c r="D81" s="27">
        <v>16724</v>
      </c>
    </row>
    <row r="91" spans="2:4">
      <c r="B91" s="17" t="s">
        <v>12</v>
      </c>
      <c r="D91" s="17">
        <f>SUM(D78:D90)</f>
        <v>67696</v>
      </c>
    </row>
    <row r="93" spans="2:4">
      <c r="B93" s="17" t="s">
        <v>13</v>
      </c>
    </row>
    <row r="94" spans="2:4">
      <c r="B94" s="17" t="s">
        <v>14</v>
      </c>
      <c r="C94" s="17" t="s">
        <v>48</v>
      </c>
    </row>
    <row r="97" spans="2:5">
      <c r="C97" s="17" t="s">
        <v>0</v>
      </c>
    </row>
    <row r="98" spans="2:5">
      <c r="C98" s="17" t="s">
        <v>1</v>
      </c>
    </row>
    <row r="99" spans="2:5" ht="25.8" customHeight="1">
      <c r="B99" s="17" t="s">
        <v>2</v>
      </c>
    </row>
    <row r="100" spans="2:5">
      <c r="C100" s="17" t="s">
        <v>50</v>
      </c>
    </row>
    <row r="101" spans="2:5">
      <c r="B101" s="17" t="s">
        <v>3</v>
      </c>
      <c r="C101" s="17" t="s">
        <v>27</v>
      </c>
      <c r="D101" s="17" t="s">
        <v>18</v>
      </c>
    </row>
    <row r="104" spans="2:5" ht="28.8">
      <c r="B104" s="17" t="s">
        <v>4</v>
      </c>
      <c r="C104" s="20" t="s">
        <v>5</v>
      </c>
      <c r="D104" s="20" t="s">
        <v>6</v>
      </c>
      <c r="E104" s="20" t="s">
        <v>7</v>
      </c>
    </row>
    <row r="105" spans="2:5">
      <c r="B105" s="17" t="s">
        <v>8</v>
      </c>
      <c r="C105" s="84">
        <v>27085.56</v>
      </c>
      <c r="D105" s="84">
        <v>25207.58</v>
      </c>
      <c r="E105" s="17">
        <f>D122</f>
        <v>1389.3</v>
      </c>
    </row>
    <row r="106" spans="2:5">
      <c r="B106" s="17" t="s">
        <v>9</v>
      </c>
      <c r="E106" s="17">
        <f>C105-E105</f>
        <v>25696.260000000002</v>
      </c>
    </row>
    <row r="108" spans="2:5">
      <c r="B108" s="17" t="s">
        <v>10</v>
      </c>
      <c r="D108" s="17" t="s">
        <v>11</v>
      </c>
    </row>
    <row r="110" spans="2:5">
      <c r="B110" s="22" t="s">
        <v>59</v>
      </c>
      <c r="D110" s="21">
        <v>178.32</v>
      </c>
    </row>
    <row r="111" spans="2:5">
      <c r="B111" s="28" t="s">
        <v>133</v>
      </c>
      <c r="D111" s="25">
        <v>1210.98</v>
      </c>
    </row>
    <row r="122" spans="2:4">
      <c r="B122" s="17" t="s">
        <v>12</v>
      </c>
      <c r="D122" s="17">
        <f>SUM(D109:D121)</f>
        <v>1389.3</v>
      </c>
    </row>
    <row r="124" spans="2:4">
      <c r="B124" s="17" t="s">
        <v>13</v>
      </c>
    </row>
    <row r="125" spans="2:4">
      <c r="B125" s="17" t="s">
        <v>14</v>
      </c>
      <c r="C125" s="17" t="s">
        <v>48</v>
      </c>
    </row>
    <row r="127" spans="2:4">
      <c r="C127" s="17" t="s">
        <v>0</v>
      </c>
    </row>
    <row r="128" spans="2:4">
      <c r="C128" s="17" t="s">
        <v>1</v>
      </c>
    </row>
    <row r="129" spans="2:5">
      <c r="B129" s="17" t="s">
        <v>2</v>
      </c>
    </row>
    <row r="130" spans="2:5">
      <c r="C130" s="17" t="s">
        <v>50</v>
      </c>
    </row>
    <row r="131" spans="2:5">
      <c r="B131" s="17" t="s">
        <v>3</v>
      </c>
      <c r="C131" s="17" t="s">
        <v>27</v>
      </c>
      <c r="D131" s="17" t="s">
        <v>28</v>
      </c>
    </row>
    <row r="134" spans="2:5" ht="28.8">
      <c r="B134" s="17" t="s">
        <v>4</v>
      </c>
      <c r="C134" s="20" t="s">
        <v>5</v>
      </c>
      <c r="D134" s="20" t="s">
        <v>6</v>
      </c>
      <c r="E134" s="20" t="s">
        <v>7</v>
      </c>
    </row>
    <row r="135" spans="2:5">
      <c r="B135" s="17" t="s">
        <v>8</v>
      </c>
      <c r="C135" s="84">
        <v>52334.64</v>
      </c>
      <c r="D135" s="84">
        <v>51389.88</v>
      </c>
      <c r="E135" s="18">
        <f>D156</f>
        <v>29538.673583826501</v>
      </c>
    </row>
    <row r="136" spans="2:5">
      <c r="B136" s="17" t="s">
        <v>9</v>
      </c>
      <c r="E136" s="18">
        <f>C135-E135</f>
        <v>22795.966416173498</v>
      </c>
    </row>
    <row r="138" spans="2:5">
      <c r="B138" s="17" t="s">
        <v>10</v>
      </c>
      <c r="D138" s="17" t="s">
        <v>11</v>
      </c>
    </row>
    <row r="140" spans="2:5" ht="28.8">
      <c r="B140" s="28" t="s">
        <v>129</v>
      </c>
      <c r="D140" s="25">
        <v>16170</v>
      </c>
    </row>
    <row r="141" spans="2:5">
      <c r="B141" s="33" t="s">
        <v>134</v>
      </c>
      <c r="D141" s="37">
        <v>4845.38</v>
      </c>
    </row>
    <row r="142" spans="2:5">
      <c r="B142" s="26" t="s">
        <v>135</v>
      </c>
      <c r="D142" s="27">
        <v>8336.41</v>
      </c>
    </row>
    <row r="143" spans="2:5">
      <c r="B143" s="23" t="s">
        <v>55</v>
      </c>
      <c r="D143" s="16">
        <v>186.88358382650003</v>
      </c>
    </row>
    <row r="144" spans="2:5">
      <c r="B144" s="20"/>
      <c r="D144" s="18"/>
    </row>
    <row r="154" spans="2:4" ht="21" customHeight="1"/>
    <row r="156" spans="2:4">
      <c r="B156" s="17" t="s">
        <v>12</v>
      </c>
      <c r="D156" s="18">
        <f>SUM(D139:D155)</f>
        <v>29538.673583826501</v>
      </c>
    </row>
    <row r="158" spans="2:4">
      <c r="B158" s="17" t="s">
        <v>13</v>
      </c>
    </row>
    <row r="159" spans="2:4">
      <c r="B159" s="17" t="s">
        <v>14</v>
      </c>
      <c r="C159" s="17" t="s">
        <v>48</v>
      </c>
    </row>
    <row r="161" spans="2:5">
      <c r="C161" s="17" t="s">
        <v>0</v>
      </c>
    </row>
    <row r="162" spans="2:5">
      <c r="C162" s="17" t="s">
        <v>1</v>
      </c>
    </row>
    <row r="163" spans="2:5">
      <c r="B163" s="17" t="s">
        <v>2</v>
      </c>
    </row>
    <row r="164" spans="2:5">
      <c r="C164" s="17" t="s">
        <v>50</v>
      </c>
    </row>
    <row r="165" spans="2:5">
      <c r="B165" s="17" t="s">
        <v>3</v>
      </c>
      <c r="C165" s="17" t="s">
        <v>27</v>
      </c>
      <c r="D165" s="17" t="s">
        <v>29</v>
      </c>
    </row>
    <row r="168" spans="2:5" ht="28.8">
      <c r="B168" s="17" t="s">
        <v>4</v>
      </c>
      <c r="C168" s="20" t="s">
        <v>5</v>
      </c>
      <c r="D168" s="20" t="s">
        <v>6</v>
      </c>
      <c r="E168" s="20" t="s">
        <v>7</v>
      </c>
    </row>
    <row r="169" spans="2:5">
      <c r="B169" s="17" t="s">
        <v>8</v>
      </c>
      <c r="C169" s="84">
        <v>26674.26</v>
      </c>
      <c r="D169" s="84">
        <v>26142.86</v>
      </c>
      <c r="E169" s="17">
        <f>D186</f>
        <v>0</v>
      </c>
    </row>
    <row r="170" spans="2:5">
      <c r="B170" s="17" t="s">
        <v>9</v>
      </c>
      <c r="E170" s="17">
        <f>C169-E169</f>
        <v>26674.26</v>
      </c>
    </row>
    <row r="172" spans="2:5">
      <c r="B172" s="17" t="s">
        <v>10</v>
      </c>
      <c r="D172" s="17" t="s">
        <v>11</v>
      </c>
    </row>
    <row r="174" spans="2:5">
      <c r="B174" s="20"/>
      <c r="D174" s="18"/>
    </row>
    <row r="175" spans="2:5">
      <c r="B175" s="20"/>
      <c r="D175" s="18"/>
    </row>
    <row r="176" spans="2:5">
      <c r="B176" s="20"/>
      <c r="D176" s="18"/>
    </row>
    <row r="177" spans="2:4">
      <c r="B177" s="20"/>
      <c r="D177" s="18"/>
    </row>
    <row r="178" spans="2:4">
      <c r="B178" s="20"/>
      <c r="D178" s="18"/>
    </row>
    <row r="186" spans="2:4">
      <c r="B186" s="17" t="s">
        <v>12</v>
      </c>
      <c r="D186" s="17">
        <f>SUM(D173:D185)</f>
        <v>0</v>
      </c>
    </row>
    <row r="188" spans="2:4">
      <c r="B188" s="17" t="s">
        <v>13</v>
      </c>
    </row>
    <row r="189" spans="2:4">
      <c r="B189" s="17" t="s">
        <v>14</v>
      </c>
      <c r="C189" s="17" t="s">
        <v>48</v>
      </c>
    </row>
    <row r="192" spans="2:4">
      <c r="C192" s="17" t="s">
        <v>0</v>
      </c>
    </row>
    <row r="193" spans="2:5">
      <c r="C193" s="17" t="s">
        <v>1</v>
      </c>
    </row>
    <row r="194" spans="2:5">
      <c r="B194" s="17" t="s">
        <v>2</v>
      </c>
    </row>
    <row r="195" spans="2:5">
      <c r="C195" s="17" t="s">
        <v>50</v>
      </c>
    </row>
    <row r="196" spans="2:5">
      <c r="B196" s="17" t="s">
        <v>3</v>
      </c>
      <c r="C196" s="17" t="s">
        <v>27</v>
      </c>
      <c r="D196" s="17" t="s">
        <v>30</v>
      </c>
    </row>
    <row r="199" spans="2:5" ht="28.8">
      <c r="B199" s="17" t="s">
        <v>4</v>
      </c>
      <c r="C199" s="20" t="s">
        <v>5</v>
      </c>
      <c r="D199" s="20" t="s">
        <v>6</v>
      </c>
      <c r="E199" s="20" t="s">
        <v>7</v>
      </c>
    </row>
    <row r="200" spans="2:5">
      <c r="B200" s="17" t="s">
        <v>8</v>
      </c>
      <c r="C200" s="107">
        <f>63532.8+9591.36</f>
        <v>73124.160000000003</v>
      </c>
      <c r="D200" s="84">
        <f>61649.78+9591.36</f>
        <v>71241.14</v>
      </c>
      <c r="E200" s="18">
        <f>D224</f>
        <v>21233.716843134</v>
      </c>
    </row>
    <row r="201" spans="2:5">
      <c r="B201" s="17" t="s">
        <v>9</v>
      </c>
      <c r="E201" s="18">
        <f>C200-E200</f>
        <v>51890.443156866007</v>
      </c>
    </row>
    <row r="203" spans="2:5">
      <c r="B203" s="17" t="s">
        <v>10</v>
      </c>
      <c r="D203" s="17" t="s">
        <v>11</v>
      </c>
    </row>
    <row r="205" spans="2:5" ht="28.8">
      <c r="B205" s="28" t="s">
        <v>129</v>
      </c>
      <c r="D205" s="25">
        <v>18754</v>
      </c>
    </row>
    <row r="206" spans="2:5">
      <c r="B206" s="23" t="s">
        <v>123</v>
      </c>
      <c r="D206" s="21">
        <v>396.32</v>
      </c>
    </row>
    <row r="207" spans="2:5">
      <c r="B207" s="26" t="s">
        <v>136</v>
      </c>
      <c r="D207" s="27">
        <v>1856.56</v>
      </c>
    </row>
    <row r="208" spans="2:5">
      <c r="B208" s="23" t="s">
        <v>62</v>
      </c>
      <c r="D208" s="80">
        <v>226.83684313400005</v>
      </c>
    </row>
    <row r="223" spans="2:4" ht="18" customHeight="1"/>
    <row r="224" spans="2:4">
      <c r="B224" s="17" t="s">
        <v>31</v>
      </c>
      <c r="D224" s="18">
        <f>SUM(D204:D223)</f>
        <v>21233.716843134</v>
      </c>
    </row>
    <row r="227" spans="2:5">
      <c r="B227" s="17" t="s">
        <v>13</v>
      </c>
    </row>
    <row r="228" spans="2:5">
      <c r="B228" s="17" t="s">
        <v>14</v>
      </c>
      <c r="C228" s="17" t="s">
        <v>48</v>
      </c>
    </row>
    <row r="230" spans="2:5">
      <c r="C230" s="17" t="s">
        <v>0</v>
      </c>
    </row>
    <row r="231" spans="2:5">
      <c r="C231" s="17" t="s">
        <v>1</v>
      </c>
    </row>
    <row r="232" spans="2:5">
      <c r="B232" s="17" t="s">
        <v>2</v>
      </c>
    </row>
    <row r="233" spans="2:5">
      <c r="C233" s="17" t="s">
        <v>50</v>
      </c>
    </row>
    <row r="234" spans="2:5">
      <c r="B234" s="17" t="s">
        <v>3</v>
      </c>
      <c r="C234" s="17" t="s">
        <v>27</v>
      </c>
      <c r="D234" s="17" t="s">
        <v>19</v>
      </c>
    </row>
    <row r="237" spans="2:5" ht="28.8">
      <c r="B237" s="17" t="s">
        <v>4</v>
      </c>
      <c r="C237" s="20" t="s">
        <v>5</v>
      </c>
      <c r="D237" s="20" t="s">
        <v>6</v>
      </c>
      <c r="E237" s="20" t="s">
        <v>7</v>
      </c>
    </row>
    <row r="238" spans="2:5">
      <c r="B238" s="17" t="s">
        <v>8</v>
      </c>
      <c r="C238" s="84">
        <v>24212.46</v>
      </c>
      <c r="D238" s="84">
        <v>23902.9</v>
      </c>
      <c r="E238" s="17">
        <f>D255</f>
        <v>55627.41</v>
      </c>
    </row>
    <row r="239" spans="2:5">
      <c r="B239" s="17" t="s">
        <v>9</v>
      </c>
      <c r="E239" s="17">
        <f>C238-E238</f>
        <v>-31414.950000000004</v>
      </c>
    </row>
    <row r="241" spans="2:4">
      <c r="B241" s="17" t="s">
        <v>10</v>
      </c>
      <c r="D241" s="17" t="s">
        <v>11</v>
      </c>
    </row>
    <row r="243" spans="2:4">
      <c r="B243" s="33" t="s">
        <v>137</v>
      </c>
      <c r="D243" s="37">
        <v>2929.5</v>
      </c>
    </row>
    <row r="244" spans="2:4">
      <c r="B244" s="23" t="s">
        <v>138</v>
      </c>
      <c r="D244" s="21">
        <v>747.91</v>
      </c>
    </row>
    <row r="245" spans="2:4" ht="28.8">
      <c r="B245" s="15" t="s">
        <v>139</v>
      </c>
      <c r="D245" s="16">
        <v>51950</v>
      </c>
    </row>
    <row r="255" spans="2:4">
      <c r="B255" s="17" t="s">
        <v>12</v>
      </c>
      <c r="D255" s="17">
        <f>SUM(D242:D254)</f>
        <v>55627.41</v>
      </c>
    </row>
    <row r="257" spans="2:5">
      <c r="B257" s="17" t="s">
        <v>13</v>
      </c>
    </row>
    <row r="258" spans="2:5">
      <c r="B258" s="17" t="s">
        <v>14</v>
      </c>
      <c r="C258" s="17" t="s">
        <v>48</v>
      </c>
    </row>
    <row r="260" spans="2:5">
      <c r="C260" s="17" t="s">
        <v>0</v>
      </c>
    </row>
    <row r="261" spans="2:5">
      <c r="C261" s="17" t="s">
        <v>1</v>
      </c>
    </row>
    <row r="262" spans="2:5">
      <c r="B262" s="17" t="s">
        <v>2</v>
      </c>
    </row>
    <row r="263" spans="2:5">
      <c r="C263" s="17" t="s">
        <v>50</v>
      </c>
    </row>
    <row r="264" spans="2:5">
      <c r="B264" s="17" t="s">
        <v>3</v>
      </c>
      <c r="C264" s="17" t="s">
        <v>27</v>
      </c>
      <c r="D264" s="17" t="s">
        <v>20</v>
      </c>
    </row>
    <row r="267" spans="2:5" ht="28.8">
      <c r="B267" s="17" t="s">
        <v>4</v>
      </c>
      <c r="C267" s="20" t="s">
        <v>5</v>
      </c>
      <c r="D267" s="20" t="s">
        <v>6</v>
      </c>
      <c r="E267" s="20" t="s">
        <v>7</v>
      </c>
    </row>
    <row r="268" spans="2:5">
      <c r="B268" s="17" t="s">
        <v>8</v>
      </c>
      <c r="C268" s="107">
        <f>41321.76+27872.98</f>
        <v>69194.740000000005</v>
      </c>
      <c r="D268" s="84">
        <f>39989.48+27872.98</f>
        <v>67862.460000000006</v>
      </c>
      <c r="E268" s="18">
        <f>D285</f>
        <v>95372.69</v>
      </c>
    </row>
    <row r="269" spans="2:5">
      <c r="B269" s="17" t="s">
        <v>9</v>
      </c>
      <c r="E269" s="18">
        <f>C268-E268</f>
        <v>-26177.949999999997</v>
      </c>
    </row>
    <row r="271" spans="2:5">
      <c r="B271" s="17" t="s">
        <v>10</v>
      </c>
      <c r="D271" s="17" t="s">
        <v>11</v>
      </c>
    </row>
    <row r="273" spans="2:4">
      <c r="B273" s="14" t="s">
        <v>140</v>
      </c>
      <c r="D273" s="19">
        <v>70000</v>
      </c>
    </row>
    <row r="274" spans="2:4">
      <c r="B274" s="28" t="s">
        <v>141</v>
      </c>
      <c r="D274" s="25">
        <v>4026.69</v>
      </c>
    </row>
    <row r="275" spans="2:4" ht="28.8">
      <c r="B275" s="15" t="s">
        <v>142</v>
      </c>
      <c r="D275" s="16">
        <v>21346</v>
      </c>
    </row>
    <row r="276" spans="2:4">
      <c r="B276" s="20"/>
      <c r="D276" s="18"/>
    </row>
    <row r="277" spans="2:4">
      <c r="B277" s="20"/>
      <c r="D277" s="18"/>
    </row>
    <row r="278" spans="2:4">
      <c r="B278" s="20"/>
      <c r="D278" s="18"/>
    </row>
    <row r="281" spans="2:4" ht="18" customHeight="1"/>
    <row r="285" spans="2:4">
      <c r="B285" s="17" t="s">
        <v>12</v>
      </c>
      <c r="D285" s="18">
        <f>SUM(D272:D284)</f>
        <v>95372.69</v>
      </c>
    </row>
    <row r="287" spans="2:4">
      <c r="B287" s="17" t="s">
        <v>13</v>
      </c>
    </row>
    <row r="288" spans="2:4">
      <c r="B288" s="17" t="s">
        <v>14</v>
      </c>
      <c r="C288" s="17" t="s">
        <v>48</v>
      </c>
    </row>
    <row r="291" spans="2:5">
      <c r="C291" s="17" t="s">
        <v>0</v>
      </c>
    </row>
    <row r="292" spans="2:5">
      <c r="C292" s="17" t="s">
        <v>1</v>
      </c>
    </row>
    <row r="293" spans="2:5">
      <c r="B293" s="17" t="s">
        <v>2</v>
      </c>
    </row>
    <row r="294" spans="2:5">
      <c r="C294" s="17" t="s">
        <v>50</v>
      </c>
    </row>
    <row r="295" spans="2:5">
      <c r="B295" s="17" t="s">
        <v>3</v>
      </c>
      <c r="C295" s="17" t="s">
        <v>27</v>
      </c>
      <c r="D295" s="17" t="s">
        <v>32</v>
      </c>
    </row>
    <row r="298" spans="2:5" ht="28.8">
      <c r="B298" s="17" t="s">
        <v>4</v>
      </c>
      <c r="C298" s="20" t="s">
        <v>5</v>
      </c>
      <c r="D298" s="20" t="s">
        <v>6</v>
      </c>
      <c r="E298" s="20" t="s">
        <v>7</v>
      </c>
    </row>
    <row r="299" spans="2:5">
      <c r="B299" s="17" t="s">
        <v>8</v>
      </c>
      <c r="C299" s="84">
        <v>22245.360000000001</v>
      </c>
      <c r="D299" s="84">
        <v>22693.46</v>
      </c>
      <c r="E299" s="17">
        <f>D316</f>
        <v>0</v>
      </c>
    </row>
    <row r="300" spans="2:5">
      <c r="B300" s="17" t="s">
        <v>9</v>
      </c>
      <c r="E300" s="17">
        <f>C299-E299</f>
        <v>22245.360000000001</v>
      </c>
    </row>
    <row r="302" spans="2:5">
      <c r="B302" s="17" t="s">
        <v>10</v>
      </c>
      <c r="D302" s="17" t="s">
        <v>11</v>
      </c>
    </row>
    <row r="304" spans="2:5">
      <c r="B304" s="20"/>
      <c r="D304" s="18"/>
    </row>
    <row r="305" spans="2:4">
      <c r="B305" s="20"/>
      <c r="D305" s="18"/>
    </row>
    <row r="315" spans="2:4" ht="19.8" customHeight="1"/>
    <row r="316" spans="2:4">
      <c r="B316" s="17" t="s">
        <v>12</v>
      </c>
      <c r="D316" s="17">
        <f>SUM(D303:D315)</f>
        <v>0</v>
      </c>
    </row>
    <row r="318" spans="2:4">
      <c r="B318" s="17" t="s">
        <v>13</v>
      </c>
    </row>
    <row r="319" spans="2:4">
      <c r="B319" s="17" t="s">
        <v>14</v>
      </c>
      <c r="C319" s="17" t="s">
        <v>48</v>
      </c>
    </row>
    <row r="322" spans="2:5">
      <c r="C322" s="17" t="s">
        <v>0</v>
      </c>
    </row>
    <row r="323" spans="2:5">
      <c r="C323" s="17" t="s">
        <v>1</v>
      </c>
    </row>
    <row r="324" spans="2:5">
      <c r="B324" s="17" t="s">
        <v>2</v>
      </c>
    </row>
    <row r="325" spans="2:5">
      <c r="C325" s="17" t="s">
        <v>50</v>
      </c>
    </row>
    <row r="326" spans="2:5">
      <c r="B326" s="17" t="s">
        <v>3</v>
      </c>
      <c r="C326" s="17" t="s">
        <v>27</v>
      </c>
      <c r="D326" s="17" t="s">
        <v>33</v>
      </c>
    </row>
    <row r="329" spans="2:5" ht="28.8">
      <c r="B329" s="17" t="s">
        <v>4</v>
      </c>
      <c r="C329" s="20" t="s">
        <v>5</v>
      </c>
      <c r="D329" s="20" t="s">
        <v>6</v>
      </c>
      <c r="E329" s="20" t="s">
        <v>7</v>
      </c>
    </row>
    <row r="330" spans="2:5">
      <c r="B330" s="17" t="s">
        <v>8</v>
      </c>
      <c r="C330" s="84">
        <v>21939.360000000001</v>
      </c>
      <c r="D330" s="84">
        <v>19423.8</v>
      </c>
      <c r="E330" s="17">
        <f>D347</f>
        <v>341.87</v>
      </c>
    </row>
    <row r="331" spans="2:5">
      <c r="B331" s="17" t="s">
        <v>9</v>
      </c>
      <c r="E331" s="17">
        <f>C330-E330</f>
        <v>21597.49</v>
      </c>
    </row>
    <row r="333" spans="2:5">
      <c r="B333" s="17" t="s">
        <v>10</v>
      </c>
      <c r="D333" s="17" t="s">
        <v>11</v>
      </c>
    </row>
    <row r="335" spans="2:5">
      <c r="B335" s="20" t="s">
        <v>123</v>
      </c>
      <c r="D335" s="21">
        <v>341.87</v>
      </c>
    </row>
    <row r="336" spans="2:5">
      <c r="B336" s="20"/>
      <c r="D336" s="18"/>
    </row>
    <row r="337" spans="2:4">
      <c r="B337" s="20"/>
      <c r="D337" s="18"/>
    </row>
    <row r="346" spans="2:4" ht="18.600000000000001" customHeight="1"/>
    <row r="347" spans="2:4">
      <c r="B347" s="17" t="s">
        <v>12</v>
      </c>
      <c r="D347" s="17">
        <f>SUM(D334:D346)</f>
        <v>341.87</v>
      </c>
    </row>
    <row r="349" spans="2:4">
      <c r="B349" s="17" t="s">
        <v>13</v>
      </c>
    </row>
    <row r="350" spans="2:4">
      <c r="B350" s="17" t="s">
        <v>14</v>
      </c>
      <c r="C350" s="17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F259"/>
  <sheetViews>
    <sheetView topLeftCell="A214" workbookViewId="0">
      <selection activeCell="B196" sqref="B196:E226"/>
    </sheetView>
  </sheetViews>
  <sheetFormatPr defaultRowHeight="14.4"/>
  <cols>
    <col min="1" max="1" width="9.109375" style="17" customWidth="1"/>
    <col min="2" max="2" width="31.77734375" style="17" customWidth="1"/>
    <col min="3" max="3" width="16" style="17" customWidth="1"/>
    <col min="4" max="4" width="13.21875" style="17" customWidth="1"/>
    <col min="5" max="5" width="13.88671875" style="17" customWidth="1"/>
    <col min="6" max="6" width="9.109375" style="111" customWidth="1"/>
  </cols>
  <sheetData>
    <row r="3" spans="2:5">
      <c r="C3" s="17" t="s">
        <v>0</v>
      </c>
    </row>
    <row r="4" spans="2:5">
      <c r="C4" s="17" t="s">
        <v>1</v>
      </c>
    </row>
    <row r="5" spans="2:5">
      <c r="B5" s="17" t="s">
        <v>2</v>
      </c>
    </row>
    <row r="6" spans="2:5">
      <c r="C6" s="17" t="s">
        <v>50</v>
      </c>
    </row>
    <row r="7" spans="2:5">
      <c r="B7" s="17" t="s">
        <v>3</v>
      </c>
      <c r="C7" s="17" t="s">
        <v>34</v>
      </c>
      <c r="D7" s="17">
        <v>6</v>
      </c>
    </row>
    <row r="10" spans="2:5" ht="28.8">
      <c r="B10" s="17" t="s">
        <v>4</v>
      </c>
      <c r="C10" s="20" t="s">
        <v>5</v>
      </c>
      <c r="D10" s="20" t="s">
        <v>6</v>
      </c>
      <c r="E10" s="20" t="s">
        <v>7</v>
      </c>
    </row>
    <row r="11" spans="2:5">
      <c r="B11" s="17" t="s">
        <v>8</v>
      </c>
      <c r="C11" s="84">
        <v>34325.279999999999</v>
      </c>
      <c r="D11" s="84">
        <v>30767.200000000001</v>
      </c>
      <c r="E11" s="17">
        <f>D29</f>
        <v>1458.29</v>
      </c>
    </row>
    <row r="12" spans="2:5">
      <c r="B12" s="17" t="s">
        <v>9</v>
      </c>
      <c r="E12" s="17">
        <f>C11-E11</f>
        <v>32866.99</v>
      </c>
    </row>
    <row r="14" spans="2:5">
      <c r="B14" s="17" t="s">
        <v>10</v>
      </c>
      <c r="D14" s="17" t="s">
        <v>11</v>
      </c>
    </row>
    <row r="16" spans="2:5">
      <c r="B16" s="15" t="s">
        <v>143</v>
      </c>
      <c r="D16" s="16">
        <v>1458.29</v>
      </c>
    </row>
    <row r="17" spans="2:4">
      <c r="B17" s="20"/>
      <c r="D17" s="18"/>
    </row>
    <row r="18" spans="2:4">
      <c r="B18" s="20"/>
      <c r="D18" s="18"/>
    </row>
    <row r="19" spans="2:4">
      <c r="B19" s="20"/>
      <c r="D19" s="18"/>
    </row>
    <row r="20" spans="2:4">
      <c r="B20" s="20"/>
      <c r="D20" s="18"/>
    </row>
    <row r="21" spans="2:4">
      <c r="B21" s="20"/>
      <c r="D21" s="18"/>
    </row>
    <row r="22" spans="2:4">
      <c r="B22" s="20"/>
      <c r="D22" s="18"/>
    </row>
    <row r="23" spans="2:4">
      <c r="B23" s="20"/>
      <c r="D23" s="18"/>
    </row>
    <row r="26" spans="2:4" ht="21" customHeight="1"/>
    <row r="29" spans="2:4">
      <c r="B29" s="17" t="s">
        <v>12</v>
      </c>
      <c r="D29" s="17">
        <f>SUM(D15:D28)</f>
        <v>1458.29</v>
      </c>
    </row>
    <row r="31" spans="2:4">
      <c r="B31" s="17" t="s">
        <v>13</v>
      </c>
    </row>
    <row r="32" spans="2:4">
      <c r="B32" s="17" t="s">
        <v>14</v>
      </c>
      <c r="C32" s="17" t="s">
        <v>48</v>
      </c>
    </row>
    <row r="35" spans="2:5">
      <c r="C35" s="17" t="s">
        <v>0</v>
      </c>
    </row>
    <row r="36" spans="2:5">
      <c r="C36" s="17" t="s">
        <v>1</v>
      </c>
    </row>
    <row r="37" spans="2:5">
      <c r="B37" s="17" t="s">
        <v>2</v>
      </c>
    </row>
    <row r="38" spans="2:5">
      <c r="C38" s="17" t="s">
        <v>50</v>
      </c>
    </row>
    <row r="39" spans="2:5">
      <c r="B39" s="17" t="s">
        <v>3</v>
      </c>
      <c r="C39" s="17" t="s">
        <v>34</v>
      </c>
      <c r="D39" s="17">
        <v>8</v>
      </c>
    </row>
    <row r="42" spans="2:5" ht="28.8">
      <c r="B42" s="17" t="s">
        <v>4</v>
      </c>
      <c r="C42" s="20" t="s">
        <v>5</v>
      </c>
      <c r="D42" s="20" t="s">
        <v>6</v>
      </c>
      <c r="E42" s="20" t="s">
        <v>7</v>
      </c>
    </row>
    <row r="43" spans="2:5">
      <c r="B43" s="17" t="s">
        <v>8</v>
      </c>
      <c r="C43" s="84">
        <v>34059.300000000003</v>
      </c>
      <c r="D43" s="84">
        <v>34120.57</v>
      </c>
      <c r="E43" s="18">
        <f>D60</f>
        <v>67169.062932810004</v>
      </c>
    </row>
    <row r="44" spans="2:5">
      <c r="B44" s="17" t="s">
        <v>9</v>
      </c>
      <c r="E44" s="18">
        <f>C43-E43</f>
        <v>-33109.762932810001</v>
      </c>
    </row>
    <row r="46" spans="2:5">
      <c r="B46" s="17" t="s">
        <v>10</v>
      </c>
      <c r="D46" s="17" t="s">
        <v>11</v>
      </c>
    </row>
    <row r="48" spans="2:5">
      <c r="B48" s="22" t="s">
        <v>55</v>
      </c>
      <c r="D48" s="21">
        <v>198.98</v>
      </c>
    </row>
    <row r="49" spans="2:4" ht="47.4" customHeight="1">
      <c r="B49" s="15" t="s">
        <v>144</v>
      </c>
      <c r="D49" s="27">
        <v>17525</v>
      </c>
    </row>
    <row r="50" spans="2:4">
      <c r="B50" s="20" t="s">
        <v>145</v>
      </c>
      <c r="D50" s="21">
        <v>44487.022932810003</v>
      </c>
    </row>
    <row r="51" spans="2:4">
      <c r="B51" s="14" t="s">
        <v>146</v>
      </c>
      <c r="D51" s="19">
        <v>1548.3</v>
      </c>
    </row>
    <row r="52" spans="2:4">
      <c r="B52" s="24" t="s">
        <v>147</v>
      </c>
      <c r="D52" s="19">
        <v>3409.76</v>
      </c>
    </row>
    <row r="60" spans="2:4">
      <c r="B60" s="17" t="s">
        <v>12</v>
      </c>
      <c r="D60" s="18">
        <f>SUM(D47:D59)</f>
        <v>67169.062932810004</v>
      </c>
    </row>
    <row r="62" spans="2:4">
      <c r="B62" s="17" t="s">
        <v>13</v>
      </c>
    </row>
    <row r="63" spans="2:4">
      <c r="B63" s="17" t="s">
        <v>14</v>
      </c>
      <c r="C63" s="17" t="s">
        <v>48</v>
      </c>
    </row>
    <row r="67" spans="2:5">
      <c r="C67" s="17" t="s">
        <v>0</v>
      </c>
    </row>
    <row r="68" spans="2:5">
      <c r="C68" s="17" t="s">
        <v>1</v>
      </c>
    </row>
    <row r="69" spans="2:5">
      <c r="B69" s="17" t="s">
        <v>2</v>
      </c>
    </row>
    <row r="70" spans="2:5">
      <c r="C70" s="17" t="s">
        <v>50</v>
      </c>
    </row>
    <row r="71" spans="2:5">
      <c r="B71" s="17" t="s">
        <v>3</v>
      </c>
      <c r="C71" s="17" t="s">
        <v>34</v>
      </c>
      <c r="D71" s="17">
        <v>10</v>
      </c>
    </row>
    <row r="74" spans="2:5" ht="28.8">
      <c r="B74" s="17" t="s">
        <v>4</v>
      </c>
      <c r="C74" s="20" t="s">
        <v>5</v>
      </c>
      <c r="D74" s="20" t="s">
        <v>6</v>
      </c>
      <c r="E74" s="20" t="s">
        <v>7</v>
      </c>
    </row>
    <row r="75" spans="2:5">
      <c r="B75" s="17" t="s">
        <v>8</v>
      </c>
      <c r="C75" s="84">
        <v>23066.76</v>
      </c>
      <c r="D75" s="84">
        <v>24632.240000000002</v>
      </c>
      <c r="E75" s="18">
        <f>D92</f>
        <v>4958.0600000000004</v>
      </c>
    </row>
    <row r="76" spans="2:5">
      <c r="B76" s="17" t="s">
        <v>9</v>
      </c>
      <c r="E76" s="18">
        <f>C75-E75</f>
        <v>18108.699999999997</v>
      </c>
    </row>
    <row r="78" spans="2:5">
      <c r="B78" s="17" t="s">
        <v>10</v>
      </c>
      <c r="D78" s="17" t="s">
        <v>11</v>
      </c>
    </row>
    <row r="80" spans="2:5">
      <c r="B80" s="14" t="s">
        <v>146</v>
      </c>
      <c r="D80" s="19">
        <v>1548.3</v>
      </c>
    </row>
    <row r="81" spans="2:4">
      <c r="B81" s="24" t="s">
        <v>147</v>
      </c>
      <c r="D81" s="19">
        <v>3409.76</v>
      </c>
    </row>
    <row r="82" spans="2:4">
      <c r="B82" s="20"/>
      <c r="D82" s="18"/>
    </row>
    <row r="83" spans="2:4" ht="30.6" customHeight="1">
      <c r="B83" s="20"/>
      <c r="D83" s="18"/>
    </row>
    <row r="84" spans="2:4">
      <c r="B84" s="20"/>
      <c r="D84" s="18"/>
    </row>
    <row r="85" spans="2:4">
      <c r="B85" s="20"/>
      <c r="D85" s="18"/>
    </row>
    <row r="92" spans="2:4">
      <c r="B92" s="17" t="s">
        <v>12</v>
      </c>
      <c r="D92" s="18">
        <f>SUM(D79:D91)</f>
        <v>4958.0600000000004</v>
      </c>
    </row>
    <row r="93" spans="2:4" ht="16.8" customHeight="1"/>
    <row r="94" spans="2:4">
      <c r="B94" s="17" t="s">
        <v>13</v>
      </c>
    </row>
    <row r="95" spans="2:4">
      <c r="B95" s="17" t="s">
        <v>14</v>
      </c>
      <c r="C95" s="17" t="s">
        <v>48</v>
      </c>
    </row>
    <row r="99" spans="2:5">
      <c r="C99" s="17" t="s">
        <v>0</v>
      </c>
    </row>
    <row r="100" spans="2:5">
      <c r="C100" s="17" t="s">
        <v>1</v>
      </c>
    </row>
    <row r="101" spans="2:5">
      <c r="B101" s="17" t="s">
        <v>2</v>
      </c>
    </row>
    <row r="102" spans="2:5">
      <c r="C102" s="17" t="s">
        <v>50</v>
      </c>
    </row>
    <row r="103" spans="2:5">
      <c r="B103" s="17" t="s">
        <v>3</v>
      </c>
      <c r="C103" s="17" t="s">
        <v>34</v>
      </c>
      <c r="D103" s="17">
        <v>12</v>
      </c>
    </row>
    <row r="106" spans="2:5" ht="28.8">
      <c r="B106" s="17" t="s">
        <v>4</v>
      </c>
      <c r="C106" s="20" t="s">
        <v>5</v>
      </c>
      <c r="D106" s="20" t="s">
        <v>6</v>
      </c>
      <c r="E106" s="20" t="s">
        <v>7</v>
      </c>
    </row>
    <row r="107" spans="2:5">
      <c r="B107" s="17" t="s">
        <v>8</v>
      </c>
      <c r="C107" s="84">
        <v>1978.02</v>
      </c>
      <c r="D107" s="84">
        <v>2082.15</v>
      </c>
      <c r="E107" s="17">
        <f>D124</f>
        <v>0</v>
      </c>
    </row>
    <row r="108" spans="2:5">
      <c r="B108" s="17" t="s">
        <v>9</v>
      </c>
      <c r="E108" s="17">
        <f>C107-E107</f>
        <v>1978.02</v>
      </c>
    </row>
    <row r="110" spans="2:5">
      <c r="B110" s="17" t="s">
        <v>10</v>
      </c>
      <c r="D110" s="17" t="s">
        <v>11</v>
      </c>
    </row>
    <row r="124" spans="2:4">
      <c r="B124" s="17" t="s">
        <v>12</v>
      </c>
      <c r="D124" s="17">
        <f>SUM(D111:D123)</f>
        <v>0</v>
      </c>
    </row>
    <row r="126" spans="2:4">
      <c r="B126" s="17" t="s">
        <v>13</v>
      </c>
    </row>
    <row r="127" spans="2:4">
      <c r="B127" s="17" t="s">
        <v>14</v>
      </c>
      <c r="C127" s="17" t="s">
        <v>48</v>
      </c>
    </row>
    <row r="132" spans="2:5">
      <c r="C132" s="17" t="s">
        <v>0</v>
      </c>
    </row>
    <row r="133" spans="2:5">
      <c r="C133" s="17" t="s">
        <v>1</v>
      </c>
    </row>
    <row r="134" spans="2:5">
      <c r="B134" s="17" t="s">
        <v>2</v>
      </c>
    </row>
    <row r="135" spans="2:5">
      <c r="C135" s="17" t="s">
        <v>50</v>
      </c>
    </row>
    <row r="136" spans="2:5">
      <c r="B136" s="17" t="s">
        <v>3</v>
      </c>
      <c r="C136" s="17" t="s">
        <v>34</v>
      </c>
      <c r="D136" s="17">
        <v>16</v>
      </c>
    </row>
    <row r="139" spans="2:5" ht="28.8">
      <c r="B139" s="17" t="s">
        <v>4</v>
      </c>
      <c r="C139" s="20" t="s">
        <v>5</v>
      </c>
      <c r="D139" s="20" t="s">
        <v>6</v>
      </c>
      <c r="E139" s="20" t="s">
        <v>7</v>
      </c>
    </row>
    <row r="140" spans="2:5">
      <c r="B140" s="17" t="s">
        <v>8</v>
      </c>
      <c r="C140" s="84">
        <v>2240.2199999999998</v>
      </c>
      <c r="D140" s="84">
        <v>2242.42</v>
      </c>
      <c r="E140" s="17">
        <f>D157</f>
        <v>8014.58</v>
      </c>
    </row>
    <row r="141" spans="2:5">
      <c r="B141" s="17" t="s">
        <v>9</v>
      </c>
      <c r="E141" s="17">
        <f>C140-E140</f>
        <v>-5774.3600000000006</v>
      </c>
    </row>
    <row r="143" spans="2:5">
      <c r="B143" s="17" t="s">
        <v>10</v>
      </c>
      <c r="D143" s="17" t="s">
        <v>11</v>
      </c>
    </row>
    <row r="145" spans="2:4">
      <c r="B145" s="14" t="s">
        <v>148</v>
      </c>
      <c r="D145" s="19">
        <v>7278.77</v>
      </c>
    </row>
    <row r="146" spans="2:4">
      <c r="B146" s="22" t="s">
        <v>97</v>
      </c>
      <c r="D146" s="21">
        <v>735.81</v>
      </c>
    </row>
    <row r="147" spans="2:4">
      <c r="B147" s="20"/>
      <c r="D147" s="18"/>
    </row>
    <row r="157" spans="2:4">
      <c r="B157" s="17" t="s">
        <v>12</v>
      </c>
      <c r="D157" s="17">
        <f>SUM(D144:D156)</f>
        <v>8014.58</v>
      </c>
    </row>
    <row r="159" spans="2:4">
      <c r="B159" s="17" t="s">
        <v>13</v>
      </c>
    </row>
    <row r="160" spans="2:4">
      <c r="B160" s="17" t="s">
        <v>14</v>
      </c>
      <c r="C160" s="17" t="s">
        <v>48</v>
      </c>
    </row>
    <row r="164" spans="2:5">
      <c r="C164" s="17" t="s">
        <v>0</v>
      </c>
    </row>
    <row r="165" spans="2:5">
      <c r="C165" s="17" t="s">
        <v>1</v>
      </c>
    </row>
    <row r="166" spans="2:5">
      <c r="B166" s="17" t="s">
        <v>2</v>
      </c>
    </row>
    <row r="167" spans="2:5">
      <c r="C167" s="17" t="s">
        <v>50</v>
      </c>
    </row>
    <row r="168" spans="2:5">
      <c r="B168" s="17" t="s">
        <v>3</v>
      </c>
      <c r="C168" s="17" t="s">
        <v>34</v>
      </c>
      <c r="D168" s="17">
        <v>18</v>
      </c>
    </row>
    <row r="171" spans="2:5" ht="28.8">
      <c r="B171" s="17" t="s">
        <v>4</v>
      </c>
      <c r="C171" s="20" t="s">
        <v>5</v>
      </c>
      <c r="D171" s="20" t="s">
        <v>6</v>
      </c>
      <c r="E171" s="20" t="s">
        <v>7</v>
      </c>
    </row>
    <row r="172" spans="2:5">
      <c r="B172" s="17" t="s">
        <v>8</v>
      </c>
      <c r="C172" s="84">
        <v>11223.18</v>
      </c>
      <c r="D172" s="84">
        <v>11405.12</v>
      </c>
      <c r="E172" s="17">
        <f>D189</f>
        <v>0</v>
      </c>
    </row>
    <row r="173" spans="2:5">
      <c r="B173" s="17" t="s">
        <v>9</v>
      </c>
      <c r="E173" s="17">
        <f>C172-E172</f>
        <v>11223.18</v>
      </c>
    </row>
    <row r="175" spans="2:5">
      <c r="B175" s="17" t="s">
        <v>10</v>
      </c>
      <c r="D175" s="17" t="s">
        <v>11</v>
      </c>
    </row>
    <row r="189" spans="2:4">
      <c r="B189" s="17" t="s">
        <v>12</v>
      </c>
      <c r="D189" s="17">
        <f>SUM(D176:D188)</f>
        <v>0</v>
      </c>
    </row>
    <row r="191" spans="2:4">
      <c r="B191" s="17" t="s">
        <v>13</v>
      </c>
    </row>
    <row r="192" spans="2:4">
      <c r="B192" s="17" t="s">
        <v>14</v>
      </c>
      <c r="C192" s="17" t="s">
        <v>48</v>
      </c>
    </row>
    <row r="197" spans="2:5">
      <c r="C197" s="17" t="s">
        <v>0</v>
      </c>
    </row>
    <row r="198" spans="2:5">
      <c r="C198" s="17" t="s">
        <v>1</v>
      </c>
    </row>
    <row r="199" spans="2:5">
      <c r="B199" s="17" t="s">
        <v>2</v>
      </c>
    </row>
    <row r="200" spans="2:5">
      <c r="C200" s="17" t="s">
        <v>50</v>
      </c>
    </row>
    <row r="201" spans="2:5">
      <c r="B201" s="17" t="s">
        <v>3</v>
      </c>
      <c r="C201" s="17" t="s">
        <v>34</v>
      </c>
      <c r="D201" s="17">
        <v>20</v>
      </c>
    </row>
    <row r="204" spans="2:5" ht="28.8">
      <c r="B204" s="17" t="s">
        <v>4</v>
      </c>
      <c r="C204" s="20" t="s">
        <v>5</v>
      </c>
      <c r="D204" s="20" t="s">
        <v>6</v>
      </c>
      <c r="E204" s="20" t="s">
        <v>7</v>
      </c>
    </row>
    <row r="205" spans="2:5">
      <c r="B205" s="17" t="s">
        <v>8</v>
      </c>
      <c r="C205" s="84">
        <v>21081.06</v>
      </c>
      <c r="D205" s="84">
        <v>19229.09</v>
      </c>
      <c r="E205" s="17">
        <f>D222</f>
        <v>0</v>
      </c>
    </row>
    <row r="206" spans="2:5">
      <c r="B206" s="17" t="s">
        <v>9</v>
      </c>
      <c r="E206" s="17">
        <f>C205-E205</f>
        <v>21081.06</v>
      </c>
    </row>
    <row r="208" spans="2:5">
      <c r="B208" s="17" t="s">
        <v>10</v>
      </c>
      <c r="D208" s="17" t="s">
        <v>11</v>
      </c>
    </row>
    <row r="210" spans="2:4">
      <c r="B210" s="20"/>
      <c r="D210" s="18"/>
    </row>
    <row r="211" spans="2:4">
      <c r="B211" s="20"/>
      <c r="D211" s="18"/>
    </row>
    <row r="222" spans="2:4">
      <c r="B222" s="17" t="s">
        <v>12</v>
      </c>
      <c r="D222" s="17">
        <f>SUM(D209:D221)</f>
        <v>0</v>
      </c>
    </row>
    <row r="224" spans="2:4">
      <c r="B224" s="17" t="s">
        <v>13</v>
      </c>
    </row>
    <row r="225" spans="2:5">
      <c r="B225" s="17" t="s">
        <v>14</v>
      </c>
      <c r="C225" s="17" t="s">
        <v>48</v>
      </c>
    </row>
    <row r="230" spans="2:5">
      <c r="C230" s="17" t="s">
        <v>0</v>
      </c>
    </row>
    <row r="231" spans="2:5">
      <c r="C231" s="17" t="s">
        <v>1</v>
      </c>
    </row>
    <row r="232" spans="2:5">
      <c r="B232" s="17" t="s">
        <v>2</v>
      </c>
    </row>
    <row r="233" spans="2:5">
      <c r="C233" s="17" t="s">
        <v>50</v>
      </c>
    </row>
    <row r="234" spans="2:5">
      <c r="B234" s="17" t="s">
        <v>3</v>
      </c>
      <c r="C234" s="17" t="s">
        <v>34</v>
      </c>
      <c r="D234" s="17">
        <v>22</v>
      </c>
    </row>
    <row r="237" spans="2:5" ht="28.8">
      <c r="B237" s="17" t="s">
        <v>4</v>
      </c>
      <c r="C237" s="20" t="s">
        <v>5</v>
      </c>
      <c r="D237" s="20" t="s">
        <v>6</v>
      </c>
      <c r="E237" s="20" t="s">
        <v>7</v>
      </c>
    </row>
    <row r="238" spans="2:5">
      <c r="B238" s="17" t="s">
        <v>8</v>
      </c>
      <c r="C238" s="110">
        <f>60283.56+35257.72</f>
        <v>95541.28</v>
      </c>
      <c r="D238" s="84">
        <f>60751.19+35257.72</f>
        <v>96008.91</v>
      </c>
      <c r="E238" s="18">
        <f>D256</f>
        <v>15069.25</v>
      </c>
    </row>
    <row r="239" spans="2:5">
      <c r="B239" s="17" t="s">
        <v>9</v>
      </c>
      <c r="E239" s="18">
        <f>C238-E238</f>
        <v>80472.03</v>
      </c>
    </row>
    <row r="241" spans="2:4">
      <c r="B241" s="17" t="s">
        <v>10</v>
      </c>
      <c r="D241" s="17" t="s">
        <v>11</v>
      </c>
    </row>
    <row r="243" spans="2:4">
      <c r="B243" s="26" t="s">
        <v>149</v>
      </c>
      <c r="D243" s="16">
        <v>13914</v>
      </c>
    </row>
    <row r="244" spans="2:4">
      <c r="B244" s="26" t="s">
        <v>93</v>
      </c>
      <c r="D244" s="16">
        <v>666</v>
      </c>
    </row>
    <row r="245" spans="2:4">
      <c r="B245" s="23" t="s">
        <v>64</v>
      </c>
      <c r="D245" s="21">
        <v>489.25</v>
      </c>
    </row>
    <row r="256" spans="2:4">
      <c r="B256" s="17" t="s">
        <v>12</v>
      </c>
      <c r="D256" s="18">
        <f>SUM(D242:D255)</f>
        <v>15069.25</v>
      </c>
    </row>
    <row r="258" spans="2:3">
      <c r="B258" s="17" t="s">
        <v>13</v>
      </c>
    </row>
    <row r="259" spans="2:3">
      <c r="B259" s="17" t="s">
        <v>14</v>
      </c>
      <c r="C259" s="17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E1039"/>
  <sheetViews>
    <sheetView topLeftCell="A1019" workbookViewId="0">
      <selection activeCell="B1006" sqref="B1006:E1040"/>
    </sheetView>
  </sheetViews>
  <sheetFormatPr defaultRowHeight="14.4"/>
  <cols>
    <col min="1" max="1" width="9.109375" style="17" customWidth="1"/>
    <col min="2" max="2" width="35.5546875" style="17" customWidth="1"/>
    <col min="3" max="3" width="15.5546875" style="17" customWidth="1"/>
    <col min="4" max="4" width="13.88671875" style="17" customWidth="1"/>
    <col min="5" max="5" width="14.21875" style="17" customWidth="1"/>
  </cols>
  <sheetData>
    <row r="2" spans="2:5">
      <c r="C2" s="17" t="s">
        <v>0</v>
      </c>
    </row>
    <row r="3" spans="2:5">
      <c r="C3" s="17" t="s">
        <v>1</v>
      </c>
    </row>
    <row r="4" spans="2:5">
      <c r="B4" s="17" t="s">
        <v>2</v>
      </c>
    </row>
    <row r="5" spans="2:5">
      <c r="C5" s="17" t="s">
        <v>50</v>
      </c>
    </row>
    <row r="6" spans="2:5">
      <c r="B6" s="17" t="s">
        <v>3</v>
      </c>
      <c r="C6" s="17" t="s">
        <v>35</v>
      </c>
      <c r="D6" s="17">
        <v>1</v>
      </c>
    </row>
    <row r="9" spans="2:5" ht="28.8">
      <c r="B9" s="17" t="s">
        <v>4</v>
      </c>
      <c r="C9" s="20" t="s">
        <v>5</v>
      </c>
      <c r="D9" s="20" t="s">
        <v>6</v>
      </c>
      <c r="E9" s="20" t="s">
        <v>7</v>
      </c>
    </row>
    <row r="10" spans="2:5">
      <c r="B10" s="17" t="s">
        <v>8</v>
      </c>
      <c r="C10" s="84">
        <v>81261.48</v>
      </c>
      <c r="D10" s="84">
        <v>85219.55</v>
      </c>
      <c r="E10" s="18">
        <f>D27</f>
        <v>2157.1444454299999</v>
      </c>
    </row>
    <row r="11" spans="2:5">
      <c r="B11" s="17" t="s">
        <v>9</v>
      </c>
      <c r="E11" s="18">
        <f>C10-E10</f>
        <v>79104.335554569989</v>
      </c>
    </row>
    <row r="13" spans="2:5">
      <c r="B13" s="17" t="s">
        <v>10</v>
      </c>
      <c r="D13" s="17" t="s">
        <v>11</v>
      </c>
    </row>
    <row r="15" spans="2:5">
      <c r="B15" s="22" t="s">
        <v>59</v>
      </c>
      <c r="D15" s="21">
        <v>178.32</v>
      </c>
    </row>
    <row r="16" spans="2:5">
      <c r="B16" s="23" t="s">
        <v>59</v>
      </c>
      <c r="D16" s="21">
        <v>505.92</v>
      </c>
    </row>
    <row r="17" spans="2:4">
      <c r="B17" s="23" t="s">
        <v>69</v>
      </c>
      <c r="D17" s="16">
        <v>1472.9044454300001</v>
      </c>
    </row>
    <row r="18" spans="2:4">
      <c r="B18" s="20"/>
      <c r="D18" s="18"/>
    </row>
    <row r="19" spans="2:4">
      <c r="B19" s="20"/>
      <c r="D19" s="18"/>
    </row>
    <row r="20" spans="2:4">
      <c r="B20" s="20"/>
      <c r="D20" s="18"/>
    </row>
    <row r="21" spans="2:4">
      <c r="B21" s="20"/>
      <c r="D21" s="18"/>
    </row>
    <row r="22" spans="2:4">
      <c r="B22" s="20"/>
      <c r="D22" s="18"/>
    </row>
    <row r="23" spans="2:4">
      <c r="B23" s="20"/>
      <c r="D23" s="18"/>
    </row>
    <row r="24" spans="2:4">
      <c r="B24" s="85"/>
      <c r="D24" s="86"/>
    </row>
    <row r="25" spans="2:4" ht="19.2" customHeight="1">
      <c r="B25" s="87"/>
      <c r="D25" s="86"/>
    </row>
    <row r="27" spans="2:4">
      <c r="B27" s="17" t="s">
        <v>12</v>
      </c>
      <c r="D27" s="18">
        <f>SUM(D14:D26)</f>
        <v>2157.1444454299999</v>
      </c>
    </row>
    <row r="29" spans="2:4">
      <c r="B29" s="17" t="s">
        <v>13</v>
      </c>
    </row>
    <row r="30" spans="2:4">
      <c r="B30" s="17" t="s">
        <v>14</v>
      </c>
      <c r="C30" s="17" t="s">
        <v>48</v>
      </c>
    </row>
    <row r="34" spans="2:5">
      <c r="C34" s="17" t="s">
        <v>0</v>
      </c>
    </row>
    <row r="35" spans="2:5">
      <c r="C35" s="17" t="s">
        <v>1</v>
      </c>
    </row>
    <row r="36" spans="2:5">
      <c r="B36" s="17" t="s">
        <v>2</v>
      </c>
    </row>
    <row r="37" spans="2:5">
      <c r="C37" s="17" t="s">
        <v>52</v>
      </c>
    </row>
    <row r="38" spans="2:5">
      <c r="B38" s="17" t="s">
        <v>3</v>
      </c>
      <c r="C38" s="17" t="s">
        <v>35</v>
      </c>
      <c r="D38" s="17">
        <v>2</v>
      </c>
    </row>
    <row r="41" spans="2:5" ht="28.8">
      <c r="B41" s="17" t="s">
        <v>4</v>
      </c>
      <c r="C41" s="20" t="s">
        <v>5</v>
      </c>
      <c r="D41" s="20" t="s">
        <v>6</v>
      </c>
      <c r="E41" s="20" t="s">
        <v>7</v>
      </c>
    </row>
    <row r="42" spans="2:5">
      <c r="B42" s="17" t="s">
        <v>8</v>
      </c>
      <c r="C42" s="110">
        <f>113383.02+6246.72</f>
        <v>119629.74</v>
      </c>
      <c r="D42" s="84">
        <f>106058.87+6246.72</f>
        <v>112305.59</v>
      </c>
      <c r="E42" s="18">
        <f>D70</f>
        <v>173824.87317587002</v>
      </c>
    </row>
    <row r="43" spans="2:5">
      <c r="B43" s="17" t="s">
        <v>9</v>
      </c>
      <c r="E43" s="18">
        <f>C42-E42</f>
        <v>-54195.133175870011</v>
      </c>
    </row>
    <row r="45" spans="2:5">
      <c r="B45" s="17" t="s">
        <v>10</v>
      </c>
      <c r="D45" s="17" t="s">
        <v>11</v>
      </c>
    </row>
    <row r="47" spans="2:5">
      <c r="B47" s="20" t="s">
        <v>59</v>
      </c>
      <c r="D47" s="21">
        <v>168.64</v>
      </c>
    </row>
    <row r="48" spans="2:5">
      <c r="B48" s="14" t="s">
        <v>150</v>
      </c>
      <c r="D48" s="25">
        <v>78188</v>
      </c>
    </row>
    <row r="49" spans="1:5">
      <c r="B49" s="22" t="s">
        <v>59</v>
      </c>
      <c r="D49" s="21">
        <v>891.59</v>
      </c>
    </row>
    <row r="50" spans="1:5" s="2" customFormat="1">
      <c r="A50" s="17"/>
      <c r="B50" s="22" t="s">
        <v>58</v>
      </c>
      <c r="C50" s="17"/>
      <c r="D50" s="21">
        <v>1500.7</v>
      </c>
      <c r="E50" s="17"/>
    </row>
    <row r="51" spans="1:5" s="2" customFormat="1">
      <c r="A51" s="17"/>
      <c r="B51" s="28" t="s">
        <v>151</v>
      </c>
      <c r="C51" s="17"/>
      <c r="D51" s="25">
        <v>9275.93</v>
      </c>
      <c r="E51" s="17"/>
    </row>
    <row r="52" spans="1:5" s="2" customFormat="1">
      <c r="A52" s="17"/>
      <c r="B52" s="28" t="s">
        <v>134</v>
      </c>
      <c r="C52" s="17"/>
      <c r="D52" s="25">
        <v>4833.28</v>
      </c>
      <c r="E52" s="17"/>
    </row>
    <row r="53" spans="1:5" s="2" customFormat="1">
      <c r="A53" s="17"/>
      <c r="B53" s="28" t="s">
        <v>140</v>
      </c>
      <c r="C53" s="17"/>
      <c r="D53" s="25">
        <v>76000</v>
      </c>
      <c r="E53" s="17"/>
    </row>
    <row r="54" spans="1:5" s="2" customFormat="1">
      <c r="A54" s="17"/>
      <c r="B54" s="22" t="s">
        <v>59</v>
      </c>
      <c r="C54" s="17"/>
      <c r="D54" s="21">
        <v>168.64</v>
      </c>
      <c r="E54" s="17"/>
    </row>
    <row r="55" spans="1:5" s="2" customFormat="1">
      <c r="A55" s="17"/>
      <c r="B55" s="22" t="s">
        <v>58</v>
      </c>
      <c r="C55" s="17"/>
      <c r="D55" s="21">
        <v>1786.26</v>
      </c>
      <c r="E55" s="17"/>
    </row>
    <row r="56" spans="1:5" s="2" customFormat="1">
      <c r="A56" s="17"/>
      <c r="B56" s="23" t="s">
        <v>59</v>
      </c>
      <c r="C56" s="17"/>
      <c r="D56" s="16">
        <v>505.91658793500005</v>
      </c>
      <c r="E56" s="17"/>
    </row>
    <row r="57" spans="1:5">
      <c r="B57" s="23" t="s">
        <v>59</v>
      </c>
      <c r="D57" s="16">
        <v>505.916587935</v>
      </c>
    </row>
    <row r="58" spans="1:5">
      <c r="B58" s="20"/>
      <c r="D58" s="18"/>
    </row>
    <row r="59" spans="1:5">
      <c r="B59" s="20"/>
      <c r="D59" s="18"/>
    </row>
    <row r="60" spans="1:5">
      <c r="B60" s="20"/>
      <c r="D60" s="18"/>
    </row>
    <row r="61" spans="1:5">
      <c r="B61" s="20"/>
      <c r="D61" s="18"/>
    </row>
    <row r="62" spans="1:5">
      <c r="B62" s="20"/>
      <c r="D62" s="18"/>
    </row>
    <row r="63" spans="1:5">
      <c r="B63" s="20"/>
      <c r="D63" s="18"/>
    </row>
    <row r="64" spans="1:5">
      <c r="B64" s="20"/>
      <c r="D64" s="18"/>
    </row>
    <row r="65" spans="2:4">
      <c r="B65" s="20"/>
      <c r="D65" s="18"/>
    </row>
    <row r="70" spans="2:4">
      <c r="B70" s="17" t="s">
        <v>12</v>
      </c>
      <c r="D70" s="18">
        <f>SUM(D46:D69)</f>
        <v>173824.87317587002</v>
      </c>
    </row>
    <row r="72" spans="2:4">
      <c r="B72" s="17" t="s">
        <v>13</v>
      </c>
    </row>
    <row r="73" spans="2:4">
      <c r="B73" s="17" t="s">
        <v>14</v>
      </c>
      <c r="C73" s="17" t="s">
        <v>48</v>
      </c>
    </row>
    <row r="78" spans="2:4">
      <c r="C78" s="17" t="s">
        <v>0</v>
      </c>
    </row>
    <row r="79" spans="2:4">
      <c r="C79" s="17" t="s">
        <v>1</v>
      </c>
    </row>
    <row r="80" spans="2:4">
      <c r="B80" s="17" t="s">
        <v>2</v>
      </c>
    </row>
    <row r="81" spans="2:5">
      <c r="C81" s="17" t="s">
        <v>50</v>
      </c>
    </row>
    <row r="82" spans="2:5">
      <c r="B82" s="17" t="s">
        <v>3</v>
      </c>
      <c r="C82" s="17" t="s">
        <v>35</v>
      </c>
      <c r="D82" s="17">
        <v>4</v>
      </c>
    </row>
    <row r="85" spans="2:5" ht="28.8">
      <c r="B85" s="17" t="s">
        <v>4</v>
      </c>
      <c r="C85" s="20" t="s">
        <v>5</v>
      </c>
      <c r="D85" s="20" t="s">
        <v>6</v>
      </c>
      <c r="E85" s="20" t="s">
        <v>7</v>
      </c>
    </row>
    <row r="86" spans="2:5">
      <c r="B86" s="17" t="s">
        <v>8</v>
      </c>
      <c r="C86" s="110">
        <f>77599.86+6946.58</f>
        <v>84546.44</v>
      </c>
      <c r="D86" s="84">
        <f>78799.09+6946.58</f>
        <v>85745.67</v>
      </c>
      <c r="E86" s="17">
        <f>D108</f>
        <v>30047.370000000003</v>
      </c>
    </row>
    <row r="87" spans="2:5">
      <c r="B87" s="17" t="s">
        <v>9</v>
      </c>
      <c r="E87" s="17">
        <f>C86-E86</f>
        <v>54499.07</v>
      </c>
    </row>
    <row r="89" spans="2:5">
      <c r="B89" s="17" t="s">
        <v>10</v>
      </c>
      <c r="D89" s="17" t="s">
        <v>11</v>
      </c>
    </row>
    <row r="91" spans="2:5">
      <c r="B91" s="22" t="s">
        <v>58</v>
      </c>
      <c r="D91" s="21">
        <v>1620.49</v>
      </c>
    </row>
    <row r="92" spans="2:5">
      <c r="B92" s="22" t="s">
        <v>58</v>
      </c>
      <c r="D92" s="21">
        <v>2651.41</v>
      </c>
    </row>
    <row r="93" spans="2:5">
      <c r="B93" s="26" t="s">
        <v>152</v>
      </c>
      <c r="D93" s="16">
        <v>14560.37</v>
      </c>
    </row>
    <row r="94" spans="2:5">
      <c r="B94" s="15" t="s">
        <v>153</v>
      </c>
      <c r="D94" s="16">
        <v>7894.67</v>
      </c>
    </row>
    <row r="95" spans="2:5">
      <c r="B95" s="15" t="s">
        <v>154</v>
      </c>
      <c r="D95" s="16">
        <v>3320.43</v>
      </c>
    </row>
    <row r="96" spans="2:5">
      <c r="B96" s="20"/>
      <c r="D96" s="18"/>
    </row>
    <row r="97" spans="1:5">
      <c r="B97" s="20"/>
      <c r="D97" s="18"/>
    </row>
    <row r="98" spans="1:5">
      <c r="B98" s="20"/>
      <c r="D98" s="18"/>
    </row>
    <row r="99" spans="1:5">
      <c r="B99" s="20"/>
      <c r="D99" s="18"/>
    </row>
    <row r="100" spans="1:5" s="3" customFormat="1">
      <c r="A100" s="17"/>
      <c r="B100" s="20"/>
      <c r="C100" s="17"/>
      <c r="D100" s="18"/>
      <c r="E100" s="17"/>
    </row>
    <row r="101" spans="1:5" s="3" customFormat="1">
      <c r="A101" s="17"/>
      <c r="B101" s="20"/>
      <c r="C101" s="17"/>
      <c r="D101" s="18"/>
      <c r="E101" s="17"/>
    </row>
    <row r="102" spans="1:5" s="3" customFormat="1">
      <c r="A102" s="17"/>
      <c r="B102" s="20"/>
      <c r="C102" s="17"/>
      <c r="D102" s="18"/>
      <c r="E102" s="17"/>
    </row>
    <row r="105" spans="1:5" ht="17.399999999999999" customHeight="1"/>
    <row r="108" spans="1:5">
      <c r="B108" s="17" t="s">
        <v>12</v>
      </c>
      <c r="D108" s="17">
        <f>SUM(D90:D107)</f>
        <v>30047.370000000003</v>
      </c>
    </row>
    <row r="110" spans="1:5">
      <c r="B110" s="17" t="s">
        <v>13</v>
      </c>
    </row>
    <row r="111" spans="1:5">
      <c r="B111" s="17" t="s">
        <v>14</v>
      </c>
      <c r="C111" s="17" t="s">
        <v>48</v>
      </c>
    </row>
    <row r="116" spans="2:5">
      <c r="C116" s="17" t="s">
        <v>0</v>
      </c>
    </row>
    <row r="117" spans="2:5">
      <c r="C117" s="17" t="s">
        <v>1</v>
      </c>
    </row>
    <row r="118" spans="2:5">
      <c r="B118" s="17" t="s">
        <v>2</v>
      </c>
    </row>
    <row r="119" spans="2:5">
      <c r="C119" s="17" t="s">
        <v>50</v>
      </c>
    </row>
    <row r="120" spans="2:5">
      <c r="B120" s="17" t="s">
        <v>3</v>
      </c>
      <c r="C120" s="17" t="s">
        <v>35</v>
      </c>
      <c r="D120" s="17">
        <v>5</v>
      </c>
    </row>
    <row r="123" spans="2:5" ht="28.8">
      <c r="B123" s="17" t="s">
        <v>4</v>
      </c>
      <c r="C123" s="20" t="s">
        <v>5</v>
      </c>
      <c r="D123" s="20" t="s">
        <v>6</v>
      </c>
      <c r="E123" s="20" t="s">
        <v>7</v>
      </c>
    </row>
    <row r="124" spans="2:5">
      <c r="B124" s="17" t="s">
        <v>8</v>
      </c>
      <c r="C124" s="84">
        <v>81852.179999999993</v>
      </c>
      <c r="D124" s="84">
        <v>81333.22</v>
      </c>
      <c r="E124" s="18">
        <f>D144</f>
        <v>53140.619999999995</v>
      </c>
    </row>
    <row r="125" spans="2:5">
      <c r="B125" s="17" t="s">
        <v>9</v>
      </c>
      <c r="E125" s="18">
        <f>C124-E124</f>
        <v>28711.559999999998</v>
      </c>
    </row>
    <row r="127" spans="2:5">
      <c r="B127" s="17" t="s">
        <v>10</v>
      </c>
      <c r="D127" s="17" t="s">
        <v>11</v>
      </c>
    </row>
    <row r="129" spans="2:4">
      <c r="B129" s="14" t="s">
        <v>155</v>
      </c>
      <c r="D129" s="19">
        <v>3608.26</v>
      </c>
    </row>
    <row r="130" spans="2:4">
      <c r="B130" s="24" t="s">
        <v>156</v>
      </c>
      <c r="D130" s="19">
        <v>27531</v>
      </c>
    </row>
    <row r="131" spans="2:4">
      <c r="B131" s="24" t="s">
        <v>143</v>
      </c>
      <c r="D131" s="19">
        <v>1985.77</v>
      </c>
    </row>
    <row r="132" spans="2:4">
      <c r="B132" s="28" t="s">
        <v>82</v>
      </c>
      <c r="D132" s="25">
        <v>1308.22</v>
      </c>
    </row>
    <row r="133" spans="2:4">
      <c r="B133" s="22" t="s">
        <v>59</v>
      </c>
      <c r="D133" s="21">
        <v>178.32</v>
      </c>
    </row>
    <row r="134" spans="2:4">
      <c r="B134" s="28" t="s">
        <v>157</v>
      </c>
      <c r="D134" s="25">
        <v>15891</v>
      </c>
    </row>
    <row r="135" spans="2:4">
      <c r="B135" s="33" t="s">
        <v>87</v>
      </c>
      <c r="D135" s="37">
        <v>1339.02</v>
      </c>
    </row>
    <row r="136" spans="2:4">
      <c r="B136" s="22" t="s">
        <v>69</v>
      </c>
      <c r="D136" s="21">
        <v>1299.03</v>
      </c>
    </row>
    <row r="144" spans="2:4">
      <c r="B144" s="17" t="s">
        <v>12</v>
      </c>
      <c r="D144" s="18">
        <f>SUM(D128:D143)</f>
        <v>53140.619999999995</v>
      </c>
    </row>
    <row r="146" spans="2:5">
      <c r="B146" s="17" t="s">
        <v>13</v>
      </c>
    </row>
    <row r="147" spans="2:5">
      <c r="B147" s="17" t="s">
        <v>14</v>
      </c>
      <c r="C147" s="17" t="s">
        <v>48</v>
      </c>
    </row>
    <row r="152" spans="2:5">
      <c r="C152" s="17" t="s">
        <v>0</v>
      </c>
    </row>
    <row r="153" spans="2:5">
      <c r="C153" s="17" t="s">
        <v>1</v>
      </c>
    </row>
    <row r="154" spans="2:5">
      <c r="B154" s="17" t="s">
        <v>2</v>
      </c>
    </row>
    <row r="155" spans="2:5">
      <c r="C155" s="17" t="s">
        <v>50</v>
      </c>
    </row>
    <row r="156" spans="2:5">
      <c r="B156" s="17" t="s">
        <v>3</v>
      </c>
      <c r="C156" s="17" t="s">
        <v>35</v>
      </c>
      <c r="D156" s="17">
        <v>6</v>
      </c>
    </row>
    <row r="159" spans="2:5" ht="28.8">
      <c r="B159" s="17" t="s">
        <v>4</v>
      </c>
      <c r="C159" s="20" t="s">
        <v>5</v>
      </c>
      <c r="D159" s="20" t="s">
        <v>6</v>
      </c>
      <c r="E159" s="20" t="s">
        <v>7</v>
      </c>
    </row>
    <row r="160" spans="2:5">
      <c r="B160" s="17" t="s">
        <v>8</v>
      </c>
      <c r="C160" s="84">
        <v>75422.64</v>
      </c>
      <c r="D160" s="84">
        <v>72472.72</v>
      </c>
      <c r="E160" s="18">
        <f>D180</f>
        <v>88216.42</v>
      </c>
    </row>
    <row r="161" spans="2:5">
      <c r="B161" s="17" t="s">
        <v>9</v>
      </c>
      <c r="E161" s="17">
        <f>C160-E160</f>
        <v>-12793.779999999999</v>
      </c>
    </row>
    <row r="163" spans="2:5">
      <c r="B163" s="17" t="s">
        <v>10</v>
      </c>
      <c r="D163" s="17" t="s">
        <v>11</v>
      </c>
    </row>
    <row r="165" spans="2:5">
      <c r="B165" s="15" t="s">
        <v>158</v>
      </c>
      <c r="D165" s="16">
        <v>87000</v>
      </c>
    </row>
    <row r="166" spans="2:5">
      <c r="B166" s="23" t="s">
        <v>62</v>
      </c>
      <c r="D166" s="21">
        <v>222</v>
      </c>
    </row>
    <row r="167" spans="2:5">
      <c r="B167" s="15" t="s">
        <v>159</v>
      </c>
      <c r="D167" s="16">
        <v>994.42</v>
      </c>
    </row>
    <row r="180" spans="2:4">
      <c r="B180" s="17" t="s">
        <v>12</v>
      </c>
      <c r="D180" s="18">
        <f>SUM(D164:D179)</f>
        <v>88216.42</v>
      </c>
    </row>
    <row r="182" spans="2:4">
      <c r="B182" s="17" t="s">
        <v>13</v>
      </c>
    </row>
    <row r="183" spans="2:4">
      <c r="B183" s="17" t="s">
        <v>14</v>
      </c>
      <c r="C183" s="17" t="s">
        <v>48</v>
      </c>
    </row>
    <row r="187" spans="2:4">
      <c r="C187" s="17" t="s">
        <v>0</v>
      </c>
    </row>
    <row r="188" spans="2:4">
      <c r="C188" s="17" t="s">
        <v>1</v>
      </c>
    </row>
    <row r="189" spans="2:4">
      <c r="B189" s="17" t="s">
        <v>2</v>
      </c>
    </row>
    <row r="190" spans="2:4">
      <c r="C190" s="17" t="s">
        <v>50</v>
      </c>
    </row>
    <row r="191" spans="2:4">
      <c r="B191" s="17" t="s">
        <v>3</v>
      </c>
      <c r="C191" s="17" t="s">
        <v>35</v>
      </c>
      <c r="D191" s="17">
        <v>7</v>
      </c>
    </row>
    <row r="194" spans="2:5" ht="28.8">
      <c r="B194" s="17" t="s">
        <v>4</v>
      </c>
      <c r="C194" s="20" t="s">
        <v>5</v>
      </c>
      <c r="D194" s="20" t="s">
        <v>6</v>
      </c>
      <c r="E194" s="20" t="s">
        <v>7</v>
      </c>
    </row>
    <row r="195" spans="2:5">
      <c r="B195" s="17" t="s">
        <v>8</v>
      </c>
      <c r="C195" s="84">
        <v>22020.45</v>
      </c>
      <c r="D195" s="84">
        <v>20854.95</v>
      </c>
      <c r="E195" s="17">
        <f>D215</f>
        <v>8016.16</v>
      </c>
    </row>
    <row r="196" spans="2:5">
      <c r="B196" s="17" t="s">
        <v>9</v>
      </c>
      <c r="E196" s="17">
        <f>C195-E195</f>
        <v>14004.29</v>
      </c>
    </row>
    <row r="198" spans="2:5">
      <c r="B198" s="17" t="s">
        <v>10</v>
      </c>
      <c r="D198" s="17" t="s">
        <v>11</v>
      </c>
    </row>
    <row r="200" spans="2:5">
      <c r="B200" s="14" t="s">
        <v>160</v>
      </c>
      <c r="D200" s="19">
        <v>3701.61</v>
      </c>
    </row>
    <row r="201" spans="2:5">
      <c r="B201" s="26" t="s">
        <v>161</v>
      </c>
      <c r="D201" s="27">
        <v>4314.55</v>
      </c>
    </row>
    <row r="215" spans="2:4">
      <c r="B215" s="17" t="s">
        <v>12</v>
      </c>
      <c r="D215" s="17">
        <f>SUM(D200:D214)</f>
        <v>8016.16</v>
      </c>
    </row>
    <row r="217" spans="2:4">
      <c r="B217" s="17" t="s">
        <v>13</v>
      </c>
    </row>
    <row r="218" spans="2:4">
      <c r="B218" s="17" t="s">
        <v>14</v>
      </c>
      <c r="C218" s="17" t="s">
        <v>48</v>
      </c>
    </row>
    <row r="224" spans="2:4">
      <c r="C224" s="17" t="s">
        <v>0</v>
      </c>
    </row>
    <row r="225" spans="2:5">
      <c r="C225" s="17" t="s">
        <v>1</v>
      </c>
    </row>
    <row r="226" spans="2:5">
      <c r="B226" s="17" t="s">
        <v>2</v>
      </c>
    </row>
    <row r="227" spans="2:5">
      <c r="C227" s="17" t="s">
        <v>50</v>
      </c>
    </row>
    <row r="228" spans="2:5">
      <c r="B228" s="17" t="s">
        <v>3</v>
      </c>
      <c r="C228" s="17" t="s">
        <v>35</v>
      </c>
      <c r="D228" s="17">
        <v>9</v>
      </c>
    </row>
    <row r="231" spans="2:5" ht="28.8">
      <c r="B231" s="17" t="s">
        <v>4</v>
      </c>
      <c r="C231" s="20" t="s">
        <v>5</v>
      </c>
      <c r="D231" s="20" t="s">
        <v>6</v>
      </c>
      <c r="E231" s="20" t="s">
        <v>7</v>
      </c>
    </row>
    <row r="232" spans="2:5">
      <c r="B232" s="17" t="s">
        <v>8</v>
      </c>
      <c r="C232" s="84">
        <v>21679.56</v>
      </c>
      <c r="D232" s="84">
        <v>20963.34</v>
      </c>
      <c r="E232" s="17">
        <f>D252</f>
        <v>69777.929999999993</v>
      </c>
    </row>
    <row r="233" spans="2:5">
      <c r="B233" s="17" t="s">
        <v>9</v>
      </c>
      <c r="E233" s="17">
        <f>C232-E232</f>
        <v>-48098.369999999995</v>
      </c>
    </row>
    <row r="235" spans="2:5">
      <c r="B235" s="17" t="s">
        <v>10</v>
      </c>
      <c r="D235" s="17" t="s">
        <v>11</v>
      </c>
    </row>
    <row r="237" spans="2:5">
      <c r="B237" s="28" t="s">
        <v>162</v>
      </c>
      <c r="D237" s="25">
        <v>69777.929999999993</v>
      </c>
    </row>
    <row r="252" spans="2:4">
      <c r="B252" s="17" t="s">
        <v>12</v>
      </c>
      <c r="D252" s="17">
        <f>SUM(D237:D251)</f>
        <v>69777.929999999993</v>
      </c>
    </row>
    <row r="254" spans="2:4">
      <c r="B254" s="17" t="s">
        <v>13</v>
      </c>
    </row>
    <row r="255" spans="2:4">
      <c r="B255" s="17" t="s">
        <v>14</v>
      </c>
      <c r="C255" s="17" t="s">
        <v>48</v>
      </c>
    </row>
    <row r="260" spans="2:5">
      <c r="C260" s="17" t="s">
        <v>0</v>
      </c>
    </row>
    <row r="261" spans="2:5">
      <c r="C261" s="17" t="s">
        <v>1</v>
      </c>
    </row>
    <row r="262" spans="2:5">
      <c r="B262" s="17" t="s">
        <v>2</v>
      </c>
    </row>
    <row r="263" spans="2:5">
      <c r="C263" s="17" t="s">
        <v>50</v>
      </c>
    </row>
    <row r="264" spans="2:5">
      <c r="B264" s="17" t="s">
        <v>3</v>
      </c>
      <c r="C264" s="17" t="s">
        <v>35</v>
      </c>
      <c r="D264" s="17">
        <v>10</v>
      </c>
    </row>
    <row r="267" spans="2:5" ht="28.8">
      <c r="B267" s="17" t="s">
        <v>4</v>
      </c>
      <c r="C267" s="20" t="s">
        <v>5</v>
      </c>
      <c r="D267" s="20" t="s">
        <v>6</v>
      </c>
      <c r="E267" s="20" t="s">
        <v>7</v>
      </c>
    </row>
    <row r="268" spans="2:5">
      <c r="B268" s="17" t="s">
        <v>8</v>
      </c>
      <c r="C268" s="84">
        <v>21447.48</v>
      </c>
      <c r="D268" s="84">
        <v>22634.89</v>
      </c>
      <c r="E268" s="17">
        <f>D289</f>
        <v>9522.39</v>
      </c>
    </row>
    <row r="269" spans="2:5">
      <c r="B269" s="17" t="s">
        <v>9</v>
      </c>
      <c r="E269" s="17">
        <f>C268-E268</f>
        <v>11925.09</v>
      </c>
    </row>
    <row r="271" spans="2:5">
      <c r="B271" s="17" t="s">
        <v>10</v>
      </c>
      <c r="D271" s="17" t="s">
        <v>11</v>
      </c>
    </row>
    <row r="273" spans="2:4">
      <c r="B273" s="24" t="s">
        <v>60</v>
      </c>
      <c r="D273" s="19">
        <v>3328.75</v>
      </c>
    </row>
    <row r="274" spans="2:4">
      <c r="B274" s="24" t="s">
        <v>163</v>
      </c>
      <c r="D274" s="19">
        <v>6193.64</v>
      </c>
    </row>
    <row r="275" spans="2:4">
      <c r="B275" s="20"/>
      <c r="D275" s="18"/>
    </row>
    <row r="276" spans="2:4">
      <c r="B276" s="20"/>
      <c r="D276" s="18"/>
    </row>
    <row r="277" spans="2:4">
      <c r="B277" s="20"/>
      <c r="D277" s="18"/>
    </row>
    <row r="289" spans="2:4" ht="18.600000000000001" customHeight="1">
      <c r="B289" s="17" t="s">
        <v>12</v>
      </c>
      <c r="D289" s="17">
        <f>SUM(D272:D288)</f>
        <v>9522.39</v>
      </c>
    </row>
    <row r="291" spans="2:4">
      <c r="B291" s="17" t="s">
        <v>13</v>
      </c>
    </row>
    <row r="292" spans="2:4">
      <c r="B292" s="17" t="s">
        <v>14</v>
      </c>
      <c r="C292" s="17" t="s">
        <v>48</v>
      </c>
    </row>
    <row r="298" spans="2:4">
      <c r="C298" s="17" t="s">
        <v>0</v>
      </c>
    </row>
    <row r="299" spans="2:4">
      <c r="C299" s="17" t="s">
        <v>1</v>
      </c>
    </row>
    <row r="300" spans="2:4">
      <c r="B300" s="17" t="s">
        <v>2</v>
      </c>
    </row>
    <row r="301" spans="2:4">
      <c r="C301" s="17" t="s">
        <v>50</v>
      </c>
    </row>
    <row r="302" spans="2:4">
      <c r="B302" s="17" t="s">
        <v>3</v>
      </c>
      <c r="C302" s="17" t="s">
        <v>35</v>
      </c>
      <c r="D302" s="17">
        <v>11</v>
      </c>
    </row>
    <row r="305" spans="2:5" ht="28.8">
      <c r="B305" s="17" t="s">
        <v>4</v>
      </c>
      <c r="C305" s="20" t="s">
        <v>5</v>
      </c>
      <c r="D305" s="20" t="s">
        <v>6</v>
      </c>
      <c r="E305" s="20" t="s">
        <v>7</v>
      </c>
    </row>
    <row r="306" spans="2:5">
      <c r="B306" s="17" t="s">
        <v>8</v>
      </c>
      <c r="C306" s="84">
        <v>22801.200000000001</v>
      </c>
      <c r="D306" s="84">
        <v>23095.68</v>
      </c>
      <c r="E306" s="17">
        <f>D323</f>
        <v>0</v>
      </c>
    </row>
    <row r="307" spans="2:5">
      <c r="B307" s="17" t="s">
        <v>9</v>
      </c>
      <c r="E307" s="17">
        <f>C306-E306</f>
        <v>22801.200000000001</v>
      </c>
    </row>
    <row r="309" spans="2:5">
      <c r="B309" s="17" t="s">
        <v>10</v>
      </c>
      <c r="D309" s="17" t="s">
        <v>11</v>
      </c>
    </row>
    <row r="323" spans="2:4">
      <c r="B323" s="17" t="s">
        <v>12</v>
      </c>
      <c r="D323" s="17">
        <f>SUM(D310:D322)</f>
        <v>0</v>
      </c>
    </row>
    <row r="325" spans="2:4">
      <c r="B325" s="17" t="s">
        <v>13</v>
      </c>
    </row>
    <row r="326" spans="2:4">
      <c r="B326" s="17" t="s">
        <v>14</v>
      </c>
      <c r="C326" s="17" t="s">
        <v>48</v>
      </c>
    </row>
    <row r="331" spans="2:4">
      <c r="C331" s="17" t="s">
        <v>0</v>
      </c>
    </row>
    <row r="332" spans="2:4">
      <c r="C332" s="17" t="s">
        <v>1</v>
      </c>
    </row>
    <row r="333" spans="2:4">
      <c r="B333" s="17" t="s">
        <v>2</v>
      </c>
    </row>
    <row r="334" spans="2:4">
      <c r="C334" s="17" t="s">
        <v>50</v>
      </c>
    </row>
    <row r="335" spans="2:4">
      <c r="B335" s="17" t="s">
        <v>3</v>
      </c>
      <c r="C335" s="17" t="s">
        <v>35</v>
      </c>
      <c r="D335" s="17">
        <v>12</v>
      </c>
    </row>
    <row r="338" spans="2:5" ht="28.8">
      <c r="B338" s="17" t="s">
        <v>4</v>
      </c>
      <c r="C338" s="20" t="s">
        <v>5</v>
      </c>
      <c r="D338" s="20" t="s">
        <v>6</v>
      </c>
      <c r="E338" s="20" t="s">
        <v>7</v>
      </c>
    </row>
    <row r="339" spans="2:5">
      <c r="B339" s="17" t="s">
        <v>8</v>
      </c>
      <c r="C339" s="84">
        <v>22352.52</v>
      </c>
      <c r="D339" s="84">
        <v>22189.29</v>
      </c>
      <c r="E339" s="17">
        <f>D356</f>
        <v>35477</v>
      </c>
    </row>
    <row r="340" spans="2:5">
      <c r="B340" s="17" t="s">
        <v>9</v>
      </c>
      <c r="E340" s="17">
        <f>C339-E339</f>
        <v>-13124.48</v>
      </c>
    </row>
    <row r="342" spans="2:5">
      <c r="B342" s="17" t="s">
        <v>10</v>
      </c>
      <c r="D342" s="17" t="s">
        <v>11</v>
      </c>
    </row>
    <row r="344" spans="2:5">
      <c r="B344" s="14" t="s">
        <v>164</v>
      </c>
      <c r="D344" s="25">
        <v>35477</v>
      </c>
    </row>
    <row r="356" spans="2:4">
      <c r="B356" s="17" t="s">
        <v>12</v>
      </c>
      <c r="D356" s="17">
        <f>SUM(D343:D355)</f>
        <v>35477</v>
      </c>
    </row>
    <row r="358" spans="2:4">
      <c r="B358" s="17" t="s">
        <v>13</v>
      </c>
    </row>
    <row r="359" spans="2:4">
      <c r="B359" s="17" t="s">
        <v>14</v>
      </c>
      <c r="C359" s="17" t="s">
        <v>48</v>
      </c>
    </row>
    <row r="366" spans="2:4">
      <c r="C366" s="17" t="s">
        <v>0</v>
      </c>
    </row>
    <row r="367" spans="2:4">
      <c r="C367" s="17" t="s">
        <v>1</v>
      </c>
    </row>
    <row r="368" spans="2:4">
      <c r="B368" s="17" t="s">
        <v>2</v>
      </c>
    </row>
    <row r="369" spans="2:5">
      <c r="C369" s="17" t="s">
        <v>50</v>
      </c>
    </row>
    <row r="370" spans="2:5">
      <c r="B370" s="17" t="s">
        <v>3</v>
      </c>
      <c r="C370" s="17" t="s">
        <v>35</v>
      </c>
      <c r="D370" s="17">
        <v>13</v>
      </c>
    </row>
    <row r="373" spans="2:5" ht="28.8">
      <c r="B373" s="17" t="s">
        <v>4</v>
      </c>
      <c r="C373" s="20" t="s">
        <v>5</v>
      </c>
      <c r="D373" s="20" t="s">
        <v>6</v>
      </c>
      <c r="E373" s="20" t="s">
        <v>7</v>
      </c>
    </row>
    <row r="374" spans="2:5">
      <c r="B374" s="17" t="s">
        <v>8</v>
      </c>
      <c r="C374" s="84">
        <v>22635.42</v>
      </c>
      <c r="D374" s="84">
        <v>22554.97</v>
      </c>
      <c r="E374" s="17">
        <f>D391</f>
        <v>168.64</v>
      </c>
    </row>
    <row r="375" spans="2:5">
      <c r="B375" s="17" t="s">
        <v>9</v>
      </c>
      <c r="E375" s="17">
        <f>C374-E374</f>
        <v>22466.78</v>
      </c>
    </row>
    <row r="377" spans="2:5">
      <c r="B377" s="17" t="s">
        <v>10</v>
      </c>
      <c r="D377" s="17" t="s">
        <v>11</v>
      </c>
    </row>
    <row r="379" spans="2:5">
      <c r="B379" s="23" t="s">
        <v>59</v>
      </c>
      <c r="D379" s="21">
        <v>168.64</v>
      </c>
    </row>
    <row r="391" spans="2:4">
      <c r="B391" s="17" t="s">
        <v>12</v>
      </c>
      <c r="D391" s="17">
        <f>SUM(D378:D390)</f>
        <v>168.64</v>
      </c>
    </row>
    <row r="393" spans="2:4">
      <c r="B393" s="17" t="s">
        <v>13</v>
      </c>
    </row>
    <row r="394" spans="2:4">
      <c r="B394" s="17" t="s">
        <v>14</v>
      </c>
      <c r="C394" s="17" t="s">
        <v>48</v>
      </c>
    </row>
    <row r="398" spans="2:4">
      <c r="C398" s="17" t="s">
        <v>0</v>
      </c>
    </row>
    <row r="399" spans="2:4">
      <c r="C399" s="17" t="s">
        <v>1</v>
      </c>
    </row>
    <row r="400" spans="2:4">
      <c r="B400" s="17" t="s">
        <v>2</v>
      </c>
    </row>
    <row r="401" spans="2:5">
      <c r="C401" s="17" t="s">
        <v>50</v>
      </c>
    </row>
    <row r="402" spans="2:5">
      <c r="B402" s="17" t="s">
        <v>3</v>
      </c>
      <c r="C402" s="17" t="s">
        <v>35</v>
      </c>
      <c r="D402" s="17">
        <v>14</v>
      </c>
    </row>
    <row r="405" spans="2:5" ht="28.8">
      <c r="B405" s="17" t="s">
        <v>4</v>
      </c>
      <c r="C405" s="20" t="s">
        <v>5</v>
      </c>
      <c r="D405" s="20" t="s">
        <v>6</v>
      </c>
      <c r="E405" s="20" t="s">
        <v>7</v>
      </c>
    </row>
    <row r="406" spans="2:5">
      <c r="B406" s="17" t="s">
        <v>8</v>
      </c>
      <c r="C406" s="84">
        <v>32995.56</v>
      </c>
      <c r="D406" s="84">
        <v>30188.54</v>
      </c>
      <c r="E406" s="18">
        <f>D423</f>
        <v>17473</v>
      </c>
    </row>
    <row r="407" spans="2:5">
      <c r="B407" s="17" t="s">
        <v>9</v>
      </c>
      <c r="E407" s="18">
        <f>C406-E406</f>
        <v>15522.559999999998</v>
      </c>
    </row>
    <row r="409" spans="2:5">
      <c r="B409" s="17" t="s">
        <v>10</v>
      </c>
      <c r="D409" s="17" t="s">
        <v>11</v>
      </c>
    </row>
    <row r="411" spans="2:5" ht="28.8">
      <c r="B411" s="28" t="s">
        <v>129</v>
      </c>
      <c r="D411" s="25">
        <v>17473</v>
      </c>
    </row>
    <row r="412" spans="2:5">
      <c r="B412" s="20"/>
      <c r="D412" s="18"/>
    </row>
    <row r="413" spans="2:5">
      <c r="B413" s="20"/>
      <c r="D413" s="18"/>
    </row>
    <row r="414" spans="2:5">
      <c r="B414" s="20"/>
      <c r="D414" s="18"/>
    </row>
    <row r="415" spans="2:5">
      <c r="B415" s="20"/>
      <c r="D415" s="18"/>
    </row>
    <row r="416" spans="2:5">
      <c r="B416" s="20"/>
      <c r="D416" s="18"/>
    </row>
    <row r="417" spans="2:4">
      <c r="B417" s="88"/>
      <c r="D417" s="82"/>
    </row>
    <row r="423" spans="2:4">
      <c r="B423" s="17" t="s">
        <v>12</v>
      </c>
      <c r="D423" s="18">
        <f>SUM(D410:D422)</f>
        <v>17473</v>
      </c>
    </row>
    <row r="425" spans="2:4">
      <c r="B425" s="17" t="s">
        <v>13</v>
      </c>
    </row>
    <row r="426" spans="2:4">
      <c r="B426" s="17" t="s">
        <v>14</v>
      </c>
      <c r="C426" s="17" t="s">
        <v>48</v>
      </c>
    </row>
    <row r="432" spans="2:4">
      <c r="C432" s="17" t="s">
        <v>0</v>
      </c>
    </row>
    <row r="433" spans="2:5">
      <c r="C433" s="17" t="s">
        <v>1</v>
      </c>
    </row>
    <row r="434" spans="2:5">
      <c r="B434" s="17" t="s">
        <v>2</v>
      </c>
    </row>
    <row r="435" spans="2:5">
      <c r="C435" s="17" t="s">
        <v>50</v>
      </c>
    </row>
    <row r="436" spans="2:5">
      <c r="B436" s="17" t="s">
        <v>3</v>
      </c>
      <c r="C436" s="17" t="s">
        <v>35</v>
      </c>
      <c r="D436" s="17">
        <v>15</v>
      </c>
    </row>
    <row r="439" spans="2:5" ht="28.8">
      <c r="B439" s="17" t="s">
        <v>4</v>
      </c>
      <c r="C439" s="20" t="s">
        <v>5</v>
      </c>
      <c r="D439" s="20" t="s">
        <v>6</v>
      </c>
      <c r="E439" s="20" t="s">
        <v>7</v>
      </c>
    </row>
    <row r="440" spans="2:5">
      <c r="B440" s="17" t="s">
        <v>8</v>
      </c>
      <c r="C440" s="84">
        <v>17459.16</v>
      </c>
      <c r="D440" s="84">
        <v>17470.45</v>
      </c>
      <c r="E440" s="18">
        <f>D457</f>
        <v>0</v>
      </c>
    </row>
    <row r="441" spans="2:5">
      <c r="B441" s="17" t="s">
        <v>9</v>
      </c>
      <c r="E441" s="18">
        <f>C440-E440</f>
        <v>17459.16</v>
      </c>
    </row>
    <row r="443" spans="2:5">
      <c r="B443" s="17" t="s">
        <v>10</v>
      </c>
      <c r="D443" s="17" t="s">
        <v>11</v>
      </c>
    </row>
    <row r="445" spans="2:5">
      <c r="B445" s="20"/>
      <c r="D445" s="18"/>
    </row>
    <row r="446" spans="2:5">
      <c r="B446" s="20"/>
      <c r="D446" s="18"/>
    </row>
    <row r="447" spans="2:5">
      <c r="B447" s="20"/>
      <c r="D447" s="18"/>
    </row>
    <row r="448" spans="2:5">
      <c r="B448" s="20"/>
      <c r="D448" s="18"/>
    </row>
    <row r="449" spans="2:4">
      <c r="B449" s="89"/>
      <c r="D449" s="82"/>
    </row>
    <row r="457" spans="2:4">
      <c r="B457" s="17" t="s">
        <v>12</v>
      </c>
      <c r="D457" s="18">
        <f>SUM(D444:D456)</f>
        <v>0</v>
      </c>
    </row>
    <row r="459" spans="2:4">
      <c r="B459" s="17" t="s">
        <v>13</v>
      </c>
    </row>
    <row r="460" spans="2:4">
      <c r="B460" s="17" t="s">
        <v>14</v>
      </c>
      <c r="C460" s="17" t="s">
        <v>48</v>
      </c>
    </row>
    <row r="466" spans="2:5">
      <c r="C466" s="17" t="s">
        <v>0</v>
      </c>
    </row>
    <row r="467" spans="2:5">
      <c r="C467" s="17" t="s">
        <v>1</v>
      </c>
    </row>
    <row r="468" spans="2:5">
      <c r="B468" s="17" t="s">
        <v>2</v>
      </c>
    </row>
    <row r="469" spans="2:5">
      <c r="C469" s="17" t="s">
        <v>50</v>
      </c>
    </row>
    <row r="470" spans="2:5">
      <c r="B470" s="17" t="s">
        <v>3</v>
      </c>
      <c r="C470" s="17" t="s">
        <v>35</v>
      </c>
      <c r="D470" s="17">
        <v>16</v>
      </c>
    </row>
    <row r="473" spans="2:5" ht="28.8">
      <c r="B473" s="17" t="s">
        <v>4</v>
      </c>
      <c r="C473" s="20" t="s">
        <v>5</v>
      </c>
      <c r="D473" s="20" t="s">
        <v>6</v>
      </c>
      <c r="E473" s="20" t="s">
        <v>7</v>
      </c>
    </row>
    <row r="474" spans="2:5">
      <c r="B474" s="17" t="s">
        <v>8</v>
      </c>
      <c r="C474" s="84">
        <v>17900.88</v>
      </c>
      <c r="D474" s="84">
        <v>15069.08</v>
      </c>
      <c r="E474" s="17">
        <f>D492</f>
        <v>0</v>
      </c>
    </row>
    <row r="475" spans="2:5">
      <c r="B475" s="17" t="s">
        <v>9</v>
      </c>
      <c r="E475" s="17">
        <f>C474-E474</f>
        <v>17900.88</v>
      </c>
    </row>
    <row r="477" spans="2:5">
      <c r="B477" s="17" t="s">
        <v>10</v>
      </c>
      <c r="D477" s="17" t="s">
        <v>11</v>
      </c>
    </row>
    <row r="479" spans="2:5">
      <c r="B479" s="20"/>
      <c r="D479" s="18"/>
    </row>
    <row r="480" spans="2:5">
      <c r="B480" s="20"/>
      <c r="D480" s="18"/>
    </row>
    <row r="481" spans="2:4">
      <c r="B481" s="20"/>
      <c r="D481" s="18"/>
    </row>
    <row r="492" spans="2:4">
      <c r="B492" s="17" t="s">
        <v>12</v>
      </c>
      <c r="D492" s="17">
        <f>SUM(D478:D491)</f>
        <v>0</v>
      </c>
    </row>
    <row r="494" spans="2:4">
      <c r="B494" s="17" t="s">
        <v>13</v>
      </c>
    </row>
    <row r="495" spans="2:4">
      <c r="B495" s="17" t="s">
        <v>14</v>
      </c>
      <c r="C495" s="17" t="s">
        <v>48</v>
      </c>
    </row>
    <row r="501" spans="2:5">
      <c r="C501" s="17" t="s">
        <v>0</v>
      </c>
    </row>
    <row r="502" spans="2:5">
      <c r="C502" s="17" t="s">
        <v>1</v>
      </c>
    </row>
    <row r="503" spans="2:5">
      <c r="B503" s="17" t="s">
        <v>2</v>
      </c>
    </row>
    <row r="504" spans="2:5">
      <c r="C504" s="17" t="s">
        <v>50</v>
      </c>
    </row>
    <row r="505" spans="2:5">
      <c r="B505" s="17" t="s">
        <v>3</v>
      </c>
      <c r="C505" s="17" t="s">
        <v>35</v>
      </c>
      <c r="D505" s="17">
        <v>17</v>
      </c>
    </row>
    <row r="508" spans="2:5" ht="28.8">
      <c r="B508" s="17" t="s">
        <v>4</v>
      </c>
      <c r="C508" s="20" t="s">
        <v>5</v>
      </c>
      <c r="D508" s="20" t="s">
        <v>6</v>
      </c>
      <c r="E508" s="20" t="s">
        <v>7</v>
      </c>
    </row>
    <row r="509" spans="2:5">
      <c r="B509" s="17" t="s">
        <v>8</v>
      </c>
      <c r="C509" s="84">
        <v>17686.32</v>
      </c>
      <c r="D509" s="84">
        <v>18120.88</v>
      </c>
      <c r="E509" s="18">
        <f>D526</f>
        <v>0</v>
      </c>
    </row>
    <row r="510" spans="2:5">
      <c r="B510" s="17" t="s">
        <v>9</v>
      </c>
      <c r="E510" s="18">
        <f>C509-E509</f>
        <v>17686.32</v>
      </c>
    </row>
    <row r="512" spans="2:5">
      <c r="B512" s="17" t="s">
        <v>10</v>
      </c>
      <c r="D512" s="17" t="s">
        <v>11</v>
      </c>
    </row>
    <row r="514" spans="2:4">
      <c r="B514" s="20"/>
      <c r="D514" s="18"/>
    </row>
    <row r="515" spans="2:4">
      <c r="B515" s="20"/>
      <c r="D515" s="18"/>
    </row>
    <row r="516" spans="2:4">
      <c r="B516" s="90"/>
      <c r="D516" s="82"/>
    </row>
    <row r="526" spans="2:4">
      <c r="B526" s="17" t="s">
        <v>12</v>
      </c>
      <c r="D526" s="18">
        <f>SUM(D513:D525)</f>
        <v>0</v>
      </c>
    </row>
    <row r="528" spans="2:4">
      <c r="B528" s="17" t="s">
        <v>13</v>
      </c>
    </row>
    <row r="529" spans="2:5">
      <c r="B529" s="17" t="s">
        <v>14</v>
      </c>
      <c r="C529" s="17" t="s">
        <v>48</v>
      </c>
    </row>
    <row r="535" spans="2:5">
      <c r="C535" s="17" t="s">
        <v>0</v>
      </c>
    </row>
    <row r="536" spans="2:5">
      <c r="C536" s="17" t="s">
        <v>1</v>
      </c>
    </row>
    <row r="537" spans="2:5">
      <c r="B537" s="17" t="s">
        <v>2</v>
      </c>
    </row>
    <row r="538" spans="2:5">
      <c r="C538" s="17" t="s">
        <v>50</v>
      </c>
    </row>
    <row r="539" spans="2:5">
      <c r="B539" s="17" t="s">
        <v>3</v>
      </c>
      <c r="C539" s="17" t="s">
        <v>35</v>
      </c>
      <c r="D539" s="17">
        <v>18</v>
      </c>
    </row>
    <row r="542" spans="2:5" ht="28.8">
      <c r="B542" s="17" t="s">
        <v>4</v>
      </c>
      <c r="C542" s="20" t="s">
        <v>5</v>
      </c>
      <c r="D542" s="20" t="s">
        <v>6</v>
      </c>
      <c r="E542" s="20" t="s">
        <v>7</v>
      </c>
    </row>
    <row r="543" spans="2:5">
      <c r="B543" s="17" t="s">
        <v>8</v>
      </c>
      <c r="C543" s="84">
        <v>17194.02</v>
      </c>
      <c r="D543" s="84">
        <v>17759.12</v>
      </c>
      <c r="E543" s="17">
        <f>D560</f>
        <v>35465</v>
      </c>
    </row>
    <row r="544" spans="2:5">
      <c r="B544" s="17" t="s">
        <v>9</v>
      </c>
      <c r="E544" s="17">
        <f>C543-E543</f>
        <v>-18270.98</v>
      </c>
    </row>
    <row r="546" spans="2:4">
      <c r="B546" s="17" t="s">
        <v>10</v>
      </c>
      <c r="D546" s="17" t="s">
        <v>11</v>
      </c>
    </row>
    <row r="548" spans="2:4">
      <c r="B548" s="15" t="s">
        <v>165</v>
      </c>
      <c r="D548" s="16">
        <v>35465</v>
      </c>
    </row>
    <row r="560" spans="2:4">
      <c r="B560" s="17" t="s">
        <v>12</v>
      </c>
      <c r="D560" s="17">
        <f>SUM(D547:D559)</f>
        <v>35465</v>
      </c>
    </row>
    <row r="562" spans="2:5">
      <c r="B562" s="17" t="s">
        <v>13</v>
      </c>
    </row>
    <row r="563" spans="2:5">
      <c r="B563" s="17" t="s">
        <v>14</v>
      </c>
      <c r="C563" s="17" t="s">
        <v>48</v>
      </c>
    </row>
    <row r="569" spans="2:5">
      <c r="C569" s="17" t="s">
        <v>0</v>
      </c>
    </row>
    <row r="570" spans="2:5">
      <c r="C570" s="17" t="s">
        <v>1</v>
      </c>
    </row>
    <row r="571" spans="2:5">
      <c r="B571" s="17" t="s">
        <v>2</v>
      </c>
    </row>
    <row r="572" spans="2:5">
      <c r="C572" s="17" t="s">
        <v>50</v>
      </c>
    </row>
    <row r="573" spans="2:5">
      <c r="B573" s="17" t="s">
        <v>3</v>
      </c>
      <c r="C573" s="17" t="s">
        <v>35</v>
      </c>
      <c r="D573" s="17">
        <v>19</v>
      </c>
    </row>
    <row r="576" spans="2:5" ht="28.8">
      <c r="B576" s="17" t="s">
        <v>4</v>
      </c>
      <c r="C576" s="20" t="s">
        <v>5</v>
      </c>
      <c r="D576" s="20" t="s">
        <v>6</v>
      </c>
      <c r="E576" s="20" t="s">
        <v>7</v>
      </c>
    </row>
    <row r="577" spans="2:5">
      <c r="B577" s="17" t="s">
        <v>8</v>
      </c>
      <c r="C577" s="84">
        <v>17863.080000000002</v>
      </c>
      <c r="D577" s="84">
        <v>18733.34</v>
      </c>
      <c r="E577" s="18">
        <f>D594</f>
        <v>3852.79</v>
      </c>
    </row>
    <row r="578" spans="2:5">
      <c r="B578" s="17" t="s">
        <v>9</v>
      </c>
      <c r="E578" s="18">
        <f>C577-E577</f>
        <v>14010.29</v>
      </c>
    </row>
    <row r="580" spans="2:5">
      <c r="B580" s="17" t="s">
        <v>10</v>
      </c>
      <c r="D580" s="17" t="s">
        <v>11</v>
      </c>
    </row>
    <row r="582" spans="2:5">
      <c r="B582" s="35" t="s">
        <v>166</v>
      </c>
      <c r="D582" s="31">
        <v>3852.79</v>
      </c>
    </row>
    <row r="583" spans="2:5">
      <c r="B583" s="20"/>
      <c r="D583" s="18"/>
    </row>
    <row r="584" spans="2:5">
      <c r="B584" s="20"/>
      <c r="D584" s="18"/>
    </row>
    <row r="585" spans="2:5">
      <c r="B585" s="20"/>
      <c r="D585" s="18"/>
    </row>
    <row r="586" spans="2:5">
      <c r="B586" s="20"/>
      <c r="D586" s="18"/>
    </row>
    <row r="587" spans="2:5">
      <c r="B587" s="20"/>
      <c r="D587" s="18"/>
    </row>
    <row r="588" spans="2:5">
      <c r="B588" s="20"/>
      <c r="D588" s="18"/>
    </row>
    <row r="589" spans="2:5">
      <c r="B589" s="20"/>
      <c r="D589" s="18"/>
    </row>
    <row r="590" spans="2:5">
      <c r="B590" s="20"/>
      <c r="D590" s="18"/>
    </row>
    <row r="593" spans="2:4" ht="17.399999999999999" customHeight="1"/>
    <row r="594" spans="2:4">
      <c r="B594" s="17" t="s">
        <v>12</v>
      </c>
      <c r="D594" s="18">
        <f>SUM(D581:D593)</f>
        <v>3852.79</v>
      </c>
    </row>
    <row r="596" spans="2:4">
      <c r="B596" s="17" t="s">
        <v>13</v>
      </c>
    </row>
    <row r="597" spans="2:4">
      <c r="B597" s="17" t="s">
        <v>14</v>
      </c>
      <c r="C597" s="17" t="s">
        <v>48</v>
      </c>
    </row>
    <row r="603" spans="2:4">
      <c r="C603" s="17" t="s">
        <v>0</v>
      </c>
    </row>
    <row r="604" spans="2:4">
      <c r="C604" s="17" t="s">
        <v>1</v>
      </c>
    </row>
    <row r="605" spans="2:4">
      <c r="B605" s="17" t="s">
        <v>2</v>
      </c>
    </row>
    <row r="606" spans="2:4">
      <c r="C606" s="17" t="s">
        <v>50</v>
      </c>
    </row>
    <row r="607" spans="2:4">
      <c r="B607" s="17" t="s">
        <v>3</v>
      </c>
      <c r="C607" s="17" t="s">
        <v>35</v>
      </c>
      <c r="D607" s="17">
        <v>20</v>
      </c>
    </row>
    <row r="610" spans="2:5" ht="28.8">
      <c r="B610" s="17" t="s">
        <v>4</v>
      </c>
      <c r="C610" s="20" t="s">
        <v>5</v>
      </c>
      <c r="D610" s="20" t="s">
        <v>6</v>
      </c>
      <c r="E610" s="20" t="s">
        <v>7</v>
      </c>
    </row>
    <row r="611" spans="2:5">
      <c r="B611" s="17" t="s">
        <v>8</v>
      </c>
      <c r="C611" s="84">
        <v>149245.07999999999</v>
      </c>
      <c r="D611" s="84">
        <v>153563.72</v>
      </c>
      <c r="E611" s="18">
        <f>D633</f>
        <v>143785.97500000001</v>
      </c>
    </row>
    <row r="612" spans="2:5">
      <c r="B612" s="17" t="s">
        <v>9</v>
      </c>
      <c r="E612" s="18">
        <f>C611-E611</f>
        <v>5459.1049999999814</v>
      </c>
    </row>
    <row r="614" spans="2:5">
      <c r="B614" s="17" t="s">
        <v>10</v>
      </c>
      <c r="D614" s="17" t="s">
        <v>11</v>
      </c>
    </row>
    <row r="616" spans="2:5">
      <c r="B616" s="22" t="s">
        <v>58</v>
      </c>
      <c r="D616" s="21">
        <v>1476.5</v>
      </c>
    </row>
    <row r="617" spans="2:5">
      <c r="B617" s="35" t="s">
        <v>167</v>
      </c>
      <c r="D617" s="31">
        <v>137167</v>
      </c>
    </row>
    <row r="618" spans="2:5">
      <c r="B618" s="22" t="s">
        <v>58</v>
      </c>
      <c r="D618" s="21">
        <v>1476.5</v>
      </c>
    </row>
    <row r="619" spans="2:5">
      <c r="B619" s="15" t="s">
        <v>168</v>
      </c>
      <c r="D619" s="16">
        <v>2754.65</v>
      </c>
    </row>
    <row r="620" spans="2:5">
      <c r="B620" s="15" t="s">
        <v>169</v>
      </c>
      <c r="D620" s="16">
        <v>911.32500000000005</v>
      </c>
    </row>
    <row r="633" spans="2:4">
      <c r="B633" s="17" t="s">
        <v>12</v>
      </c>
      <c r="D633" s="18">
        <f>SUM(D615:D632)</f>
        <v>143785.97500000001</v>
      </c>
    </row>
    <row r="635" spans="2:4">
      <c r="B635" s="17" t="s">
        <v>13</v>
      </c>
    </row>
    <row r="636" spans="2:4">
      <c r="B636" s="17" t="s">
        <v>14</v>
      </c>
      <c r="C636" s="17" t="s">
        <v>48</v>
      </c>
    </row>
    <row r="642" spans="2:5">
      <c r="C642" s="17" t="s">
        <v>0</v>
      </c>
    </row>
    <row r="643" spans="2:5">
      <c r="C643" s="17" t="s">
        <v>1</v>
      </c>
    </row>
    <row r="644" spans="2:5">
      <c r="B644" s="17" t="s">
        <v>2</v>
      </c>
    </row>
    <row r="645" spans="2:5">
      <c r="C645" s="17" t="s">
        <v>50</v>
      </c>
    </row>
    <row r="646" spans="2:5">
      <c r="B646" s="17" t="s">
        <v>3</v>
      </c>
      <c r="C646" s="17" t="s">
        <v>35</v>
      </c>
      <c r="D646" s="17">
        <v>21</v>
      </c>
    </row>
    <row r="649" spans="2:5" ht="28.8">
      <c r="B649" s="17" t="s">
        <v>4</v>
      </c>
      <c r="C649" s="20" t="s">
        <v>5</v>
      </c>
      <c r="D649" s="20" t="s">
        <v>6</v>
      </c>
      <c r="E649" s="20" t="s">
        <v>7</v>
      </c>
    </row>
    <row r="650" spans="2:5">
      <c r="B650" s="17" t="s">
        <v>8</v>
      </c>
      <c r="C650" s="84">
        <v>17850.48</v>
      </c>
      <c r="D650" s="84">
        <v>21222.85</v>
      </c>
      <c r="E650" s="18">
        <f>D667</f>
        <v>249660.80450324999</v>
      </c>
    </row>
    <row r="651" spans="2:5">
      <c r="B651" s="17" t="s">
        <v>9</v>
      </c>
      <c r="E651" s="18">
        <f>C650-E650</f>
        <v>-231810.32450324998</v>
      </c>
    </row>
    <row r="653" spans="2:5">
      <c r="B653" s="17" t="s">
        <v>10</v>
      </c>
      <c r="D653" s="17" t="s">
        <v>11</v>
      </c>
    </row>
    <row r="655" spans="2:5">
      <c r="B655" s="20" t="s">
        <v>170</v>
      </c>
      <c r="D655" s="21">
        <v>826.49</v>
      </c>
    </row>
    <row r="656" spans="2:5">
      <c r="B656" s="22" t="s">
        <v>100</v>
      </c>
      <c r="D656" s="21">
        <v>283.42</v>
      </c>
    </row>
    <row r="657" spans="2:4">
      <c r="B657" s="22" t="s">
        <v>59</v>
      </c>
      <c r="D657" s="21">
        <v>178.32</v>
      </c>
    </row>
    <row r="658" spans="2:4">
      <c r="B658" s="20" t="s">
        <v>171</v>
      </c>
      <c r="D658" s="21">
        <v>159873.53450324998</v>
      </c>
    </row>
    <row r="659" spans="2:4">
      <c r="B659" s="14" t="s">
        <v>81</v>
      </c>
      <c r="D659" s="19">
        <v>2910.25</v>
      </c>
    </row>
    <row r="660" spans="2:4">
      <c r="B660" s="14" t="s">
        <v>150</v>
      </c>
      <c r="D660" s="25">
        <v>69028</v>
      </c>
    </row>
    <row r="661" spans="2:4">
      <c r="B661" s="24" t="s">
        <v>172</v>
      </c>
      <c r="D661" s="19">
        <v>1208.8499999999999</v>
      </c>
    </row>
    <row r="662" spans="2:4">
      <c r="B662" s="22" t="s">
        <v>59</v>
      </c>
      <c r="D662" s="21">
        <v>178.32</v>
      </c>
    </row>
    <row r="663" spans="2:4">
      <c r="B663" s="28" t="s">
        <v>173</v>
      </c>
      <c r="D663" s="25">
        <v>1986.08</v>
      </c>
    </row>
    <row r="664" spans="2:4">
      <c r="B664" s="15" t="s">
        <v>174</v>
      </c>
      <c r="D664" s="16">
        <v>4386.29</v>
      </c>
    </row>
    <row r="665" spans="2:4">
      <c r="B665" s="15" t="s">
        <v>109</v>
      </c>
      <c r="D665" s="16">
        <v>8463.9699999999993</v>
      </c>
    </row>
    <row r="666" spans="2:4">
      <c r="B666" s="22" t="s">
        <v>59</v>
      </c>
      <c r="D666" s="16">
        <v>337.28</v>
      </c>
    </row>
    <row r="667" spans="2:4">
      <c r="B667" s="17" t="s">
        <v>12</v>
      </c>
      <c r="D667" s="18">
        <f>SUM(D654:D666)</f>
        <v>249660.80450324999</v>
      </c>
    </row>
    <row r="669" spans="2:4">
      <c r="B669" s="17" t="s">
        <v>13</v>
      </c>
    </row>
    <row r="670" spans="2:4">
      <c r="B670" s="17" t="s">
        <v>14</v>
      </c>
      <c r="C670" s="17" t="s">
        <v>48</v>
      </c>
    </row>
    <row r="676" spans="2:5">
      <c r="C676" s="17" t="s">
        <v>0</v>
      </c>
    </row>
    <row r="677" spans="2:5">
      <c r="C677" s="17" t="s">
        <v>1</v>
      </c>
    </row>
    <row r="678" spans="2:5">
      <c r="B678" s="17" t="s">
        <v>2</v>
      </c>
    </row>
    <row r="679" spans="2:5">
      <c r="C679" s="17" t="s">
        <v>50</v>
      </c>
    </row>
    <row r="680" spans="2:5">
      <c r="B680" s="17" t="s">
        <v>3</v>
      </c>
      <c r="C680" s="17" t="s">
        <v>35</v>
      </c>
      <c r="D680" s="17">
        <v>22</v>
      </c>
    </row>
    <row r="683" spans="2:5" ht="28.8">
      <c r="B683" s="17" t="s">
        <v>4</v>
      </c>
      <c r="C683" s="20" t="s">
        <v>5</v>
      </c>
      <c r="D683" s="20" t="s">
        <v>6</v>
      </c>
      <c r="E683" s="20" t="s">
        <v>7</v>
      </c>
    </row>
    <row r="684" spans="2:5">
      <c r="B684" s="17" t="s">
        <v>8</v>
      </c>
      <c r="C684" s="84">
        <v>146764.32</v>
      </c>
      <c r="D684" s="84">
        <v>146718.47</v>
      </c>
      <c r="E684" s="18">
        <f>D704</f>
        <v>88499.037725290007</v>
      </c>
    </row>
    <row r="685" spans="2:5">
      <c r="B685" s="17" t="s">
        <v>9</v>
      </c>
      <c r="E685" s="18">
        <f>C684-E684</f>
        <v>58265.28227471</v>
      </c>
    </row>
    <row r="687" spans="2:5">
      <c r="B687" s="17" t="s">
        <v>10</v>
      </c>
      <c r="D687" s="17" t="s">
        <v>11</v>
      </c>
    </row>
    <row r="689" spans="2:4">
      <c r="B689" s="14" t="s">
        <v>81</v>
      </c>
      <c r="D689" s="19">
        <v>2910.25</v>
      </c>
    </row>
    <row r="690" spans="2:4">
      <c r="B690" s="14" t="s">
        <v>150</v>
      </c>
      <c r="D690" s="25">
        <v>69028</v>
      </c>
    </row>
    <row r="691" spans="2:4">
      <c r="B691" s="24" t="s">
        <v>172</v>
      </c>
      <c r="D691" s="19">
        <v>1208.8499999999999</v>
      </c>
    </row>
    <row r="692" spans="2:4">
      <c r="B692" s="22" t="s">
        <v>59</v>
      </c>
      <c r="D692" s="21">
        <v>178.32</v>
      </c>
    </row>
    <row r="693" spans="2:4">
      <c r="B693" s="28" t="s">
        <v>173</v>
      </c>
      <c r="D693" s="25">
        <v>1986.08</v>
      </c>
    </row>
    <row r="694" spans="2:4">
      <c r="B694" s="15" t="s">
        <v>174</v>
      </c>
      <c r="D694" s="16">
        <v>4386.29</v>
      </c>
    </row>
    <row r="695" spans="2:4">
      <c r="B695" s="15" t="s">
        <v>109</v>
      </c>
      <c r="D695" s="16">
        <v>8463.9699999999993</v>
      </c>
    </row>
    <row r="696" spans="2:4">
      <c r="B696" s="22" t="s">
        <v>59</v>
      </c>
      <c r="D696" s="16">
        <v>337.27772529000003</v>
      </c>
    </row>
    <row r="697" spans="2:4">
      <c r="B697" s="20"/>
      <c r="D697" s="18"/>
    </row>
    <row r="703" spans="2:4" ht="21" customHeight="1"/>
    <row r="704" spans="2:4">
      <c r="B704" s="17" t="s">
        <v>12</v>
      </c>
      <c r="D704" s="18">
        <f>SUM(D688:D703)</f>
        <v>88499.037725290007</v>
      </c>
    </row>
    <row r="706" spans="2:4">
      <c r="B706" s="17" t="s">
        <v>13</v>
      </c>
    </row>
    <row r="707" spans="2:4">
      <c r="B707" s="17" t="s">
        <v>14</v>
      </c>
      <c r="C707" s="17" t="s">
        <v>48</v>
      </c>
    </row>
    <row r="714" spans="2:4">
      <c r="C714" s="17" t="s">
        <v>0</v>
      </c>
    </row>
    <row r="715" spans="2:4">
      <c r="C715" s="17" t="s">
        <v>1</v>
      </c>
    </row>
    <row r="716" spans="2:4">
      <c r="B716" s="17" t="s">
        <v>2</v>
      </c>
    </row>
    <row r="717" spans="2:4">
      <c r="C717" s="17" t="s">
        <v>50</v>
      </c>
    </row>
    <row r="718" spans="2:4">
      <c r="B718" s="17" t="s">
        <v>3</v>
      </c>
      <c r="C718" s="17" t="s">
        <v>35</v>
      </c>
      <c r="D718" s="17">
        <v>24</v>
      </c>
    </row>
    <row r="721" spans="2:5" ht="28.8">
      <c r="B721" s="17" t="s">
        <v>4</v>
      </c>
      <c r="C721" s="20" t="s">
        <v>5</v>
      </c>
      <c r="D721" s="20" t="s">
        <v>6</v>
      </c>
      <c r="E721" s="20" t="s">
        <v>7</v>
      </c>
    </row>
    <row r="722" spans="2:5">
      <c r="B722" s="17" t="s">
        <v>8</v>
      </c>
      <c r="C722" s="84">
        <v>145936.92000000001</v>
      </c>
      <c r="D722" s="84">
        <v>137768.74</v>
      </c>
      <c r="E722" s="18">
        <f>D740</f>
        <v>169171.22999999998</v>
      </c>
    </row>
    <row r="723" spans="2:5">
      <c r="B723" s="17" t="s">
        <v>9</v>
      </c>
      <c r="E723" s="17">
        <f>C722-E722</f>
        <v>-23234.309999999969</v>
      </c>
    </row>
    <row r="725" spans="2:5">
      <c r="B725" s="17" t="s">
        <v>10</v>
      </c>
      <c r="D725" s="17" t="s">
        <v>11</v>
      </c>
    </row>
    <row r="727" spans="2:5">
      <c r="B727" s="22" t="s">
        <v>58</v>
      </c>
      <c r="D727" s="21">
        <v>2701.02</v>
      </c>
    </row>
    <row r="728" spans="2:5" ht="43.2">
      <c r="B728" s="15" t="s">
        <v>175</v>
      </c>
      <c r="D728" s="16">
        <v>48156</v>
      </c>
    </row>
    <row r="729" spans="2:5">
      <c r="B729" s="15" t="s">
        <v>176</v>
      </c>
      <c r="D729" s="16">
        <v>90901</v>
      </c>
    </row>
    <row r="730" spans="2:5">
      <c r="B730" s="15" t="s">
        <v>109</v>
      </c>
      <c r="D730" s="16">
        <v>25481.93</v>
      </c>
    </row>
    <row r="731" spans="2:5">
      <c r="B731" s="15" t="s">
        <v>123</v>
      </c>
      <c r="D731" s="16">
        <v>1175.23</v>
      </c>
    </row>
    <row r="732" spans="2:5">
      <c r="B732" s="15" t="s">
        <v>159</v>
      </c>
      <c r="D732" s="16">
        <v>756.05</v>
      </c>
    </row>
    <row r="740" spans="2:4">
      <c r="B740" s="17" t="s">
        <v>12</v>
      </c>
      <c r="D740" s="18">
        <f>SUM(D726:D739)</f>
        <v>169171.22999999998</v>
      </c>
    </row>
    <row r="742" spans="2:4">
      <c r="B742" s="17" t="s">
        <v>13</v>
      </c>
    </row>
    <row r="743" spans="2:4">
      <c r="B743" s="17" t="s">
        <v>14</v>
      </c>
      <c r="C743" s="17" t="s">
        <v>48</v>
      </c>
    </row>
    <row r="747" spans="2:4">
      <c r="C747" s="17" t="s">
        <v>0</v>
      </c>
    </row>
    <row r="748" spans="2:4">
      <c r="C748" s="17" t="s">
        <v>1</v>
      </c>
    </row>
    <row r="749" spans="2:4">
      <c r="B749" s="17" t="s">
        <v>2</v>
      </c>
    </row>
    <row r="750" spans="2:4">
      <c r="C750" s="17" t="s">
        <v>50</v>
      </c>
    </row>
    <row r="751" spans="2:4">
      <c r="B751" s="17" t="s">
        <v>3</v>
      </c>
      <c r="C751" s="17" t="s">
        <v>35</v>
      </c>
      <c r="D751" s="17">
        <v>25</v>
      </c>
    </row>
    <row r="754" spans="2:5" ht="28.8">
      <c r="B754" s="17" t="s">
        <v>4</v>
      </c>
      <c r="C754" s="20" t="s">
        <v>5</v>
      </c>
      <c r="D754" s="20" t="s">
        <v>6</v>
      </c>
      <c r="E754" s="20" t="s">
        <v>7</v>
      </c>
    </row>
    <row r="755" spans="2:5">
      <c r="B755" s="17" t="s">
        <v>8</v>
      </c>
      <c r="C755" s="84">
        <v>201191.88</v>
      </c>
      <c r="D755" s="84">
        <v>197260.7</v>
      </c>
      <c r="E755" s="18">
        <f>D775</f>
        <v>22010.468768528332</v>
      </c>
    </row>
    <row r="756" spans="2:5">
      <c r="B756" s="17" t="s">
        <v>9</v>
      </c>
      <c r="E756" s="18">
        <f>C755-E755+D777</f>
        <v>212863.41123147166</v>
      </c>
    </row>
    <row r="758" spans="2:5">
      <c r="B758" s="17" t="s">
        <v>10</v>
      </c>
      <c r="D758" s="17" t="s">
        <v>11</v>
      </c>
    </row>
    <row r="760" spans="2:5">
      <c r="B760" s="14" t="s">
        <v>177</v>
      </c>
      <c r="D760" s="19">
        <v>1183.57</v>
      </c>
    </row>
    <row r="761" spans="2:5">
      <c r="B761" s="20" t="s">
        <v>59</v>
      </c>
      <c r="D761" s="21">
        <v>337.28</v>
      </c>
    </row>
    <row r="762" spans="2:5">
      <c r="B762" s="24" t="s">
        <v>178</v>
      </c>
      <c r="D762" s="19">
        <v>2670.44</v>
      </c>
    </row>
    <row r="763" spans="2:5">
      <c r="B763" s="22" t="s">
        <v>97</v>
      </c>
      <c r="D763" s="21">
        <v>883.88</v>
      </c>
    </row>
    <row r="764" spans="2:5">
      <c r="B764" s="22" t="s">
        <v>59</v>
      </c>
      <c r="D764" s="21">
        <v>0</v>
      </c>
    </row>
    <row r="765" spans="2:5">
      <c r="B765" s="28" t="s">
        <v>179</v>
      </c>
      <c r="D765" s="21">
        <v>218.83</v>
      </c>
    </row>
    <row r="766" spans="2:5" ht="28.8">
      <c r="B766" s="28" t="s">
        <v>181</v>
      </c>
      <c r="D766" s="21">
        <v>941.22</v>
      </c>
    </row>
    <row r="767" spans="2:5">
      <c r="B767" s="15" t="s">
        <v>173</v>
      </c>
      <c r="D767" s="16">
        <v>2894.35</v>
      </c>
    </row>
    <row r="768" spans="2:5">
      <c r="B768" s="15" t="s">
        <v>182</v>
      </c>
      <c r="D768" s="16">
        <v>5679.63</v>
      </c>
    </row>
    <row r="769" spans="1:5">
      <c r="B769" s="15" t="s">
        <v>76</v>
      </c>
      <c r="D769" s="21">
        <v>354.89</v>
      </c>
    </row>
    <row r="770" spans="1:5">
      <c r="B770" s="23" t="s">
        <v>58</v>
      </c>
      <c r="D770" s="21">
        <v>1598.71</v>
      </c>
    </row>
    <row r="771" spans="1:5" ht="28.8">
      <c r="B771" s="15" t="s">
        <v>183</v>
      </c>
      <c r="D771" s="16">
        <v>3524.3333333333335</v>
      </c>
    </row>
    <row r="772" spans="1:5">
      <c r="B772" s="23" t="s">
        <v>58</v>
      </c>
      <c r="D772" s="16">
        <v>1723.3354351950002</v>
      </c>
    </row>
    <row r="773" spans="1:5" ht="25.2" customHeight="1">
      <c r="B773" s="91"/>
      <c r="D773" s="92"/>
    </row>
    <row r="775" spans="1:5">
      <c r="B775" s="17" t="s">
        <v>12</v>
      </c>
      <c r="D775" s="18">
        <f>SUM(D759:D774)</f>
        <v>22010.468768528332</v>
      </c>
    </row>
    <row r="776" spans="1:5" s="11" customFormat="1">
      <c r="A776" s="17"/>
      <c r="B776" s="17"/>
      <c r="C776" s="17"/>
      <c r="D776" s="18"/>
      <c r="E776" s="17"/>
    </row>
    <row r="777" spans="1:5" s="11" customFormat="1" ht="43.2">
      <c r="A777" s="17"/>
      <c r="B777" s="20" t="s">
        <v>180</v>
      </c>
      <c r="C777" s="17"/>
      <c r="D777" s="21">
        <v>33682</v>
      </c>
      <c r="E777" s="17"/>
    </row>
    <row r="778" spans="1:5" s="11" customFormat="1">
      <c r="A778" s="17"/>
      <c r="B778" s="17"/>
      <c r="C778" s="17"/>
      <c r="D778" s="18"/>
      <c r="E778" s="17"/>
    </row>
    <row r="780" spans="1:5">
      <c r="B780" s="17" t="s">
        <v>13</v>
      </c>
    </row>
    <row r="781" spans="1:5">
      <c r="B781" s="17" t="s">
        <v>14</v>
      </c>
      <c r="C781" s="17" t="s">
        <v>48</v>
      </c>
    </row>
    <row r="785" spans="2:5">
      <c r="C785" s="17" t="s">
        <v>0</v>
      </c>
    </row>
    <row r="786" spans="2:5">
      <c r="C786" s="17" t="s">
        <v>1</v>
      </c>
    </row>
    <row r="787" spans="2:5">
      <c r="B787" s="17" t="s">
        <v>2</v>
      </c>
    </row>
    <row r="788" spans="2:5">
      <c r="C788" s="17" t="s">
        <v>50</v>
      </c>
    </row>
    <row r="789" spans="2:5">
      <c r="B789" s="17" t="s">
        <v>3</v>
      </c>
      <c r="C789" s="17" t="s">
        <v>35</v>
      </c>
      <c r="D789" s="17">
        <v>26</v>
      </c>
    </row>
    <row r="792" spans="2:5" ht="28.8">
      <c r="B792" s="17" t="s">
        <v>4</v>
      </c>
      <c r="C792" s="20" t="s">
        <v>5</v>
      </c>
      <c r="D792" s="20" t="s">
        <v>6</v>
      </c>
      <c r="E792" s="20" t="s">
        <v>7</v>
      </c>
    </row>
    <row r="793" spans="2:5">
      <c r="B793" s="17" t="s">
        <v>8</v>
      </c>
      <c r="C793" s="84">
        <v>144129.48000000001</v>
      </c>
      <c r="D793" s="84">
        <v>141256.89000000001</v>
      </c>
      <c r="E793" s="18">
        <f>D814</f>
        <v>239124.5635838265</v>
      </c>
    </row>
    <row r="794" spans="2:5">
      <c r="B794" s="17" t="s">
        <v>9</v>
      </c>
      <c r="E794" s="18">
        <f>C793-E793</f>
        <v>-94995.08358382649</v>
      </c>
    </row>
    <row r="796" spans="2:5">
      <c r="B796" s="17" t="s">
        <v>10</v>
      </c>
      <c r="D796" s="17" t="s">
        <v>11</v>
      </c>
    </row>
    <row r="798" spans="2:5">
      <c r="B798" s="14" t="s">
        <v>164</v>
      </c>
      <c r="D798" s="19">
        <v>76220</v>
      </c>
    </row>
    <row r="799" spans="2:5">
      <c r="B799" s="20" t="s">
        <v>56</v>
      </c>
      <c r="D799" s="21">
        <v>1316.67</v>
      </c>
    </row>
    <row r="800" spans="2:5">
      <c r="B800" s="14" t="s">
        <v>66</v>
      </c>
      <c r="D800" s="25">
        <v>71792</v>
      </c>
    </row>
    <row r="801" spans="2:4">
      <c r="B801" s="24" t="s">
        <v>150</v>
      </c>
      <c r="D801" s="19">
        <v>66362</v>
      </c>
    </row>
    <row r="802" spans="2:4">
      <c r="B802" s="33" t="s">
        <v>134</v>
      </c>
      <c r="D802" s="37">
        <v>14538.32</v>
      </c>
    </row>
    <row r="803" spans="2:4">
      <c r="B803" s="15" t="s">
        <v>184</v>
      </c>
      <c r="D803" s="16">
        <v>3834.35</v>
      </c>
    </row>
    <row r="804" spans="2:4">
      <c r="B804" s="15" t="s">
        <v>185</v>
      </c>
      <c r="D804" s="16">
        <v>3250.32</v>
      </c>
    </row>
    <row r="805" spans="2:4">
      <c r="B805" s="23" t="s">
        <v>123</v>
      </c>
      <c r="D805" s="21">
        <v>1609.5</v>
      </c>
    </row>
    <row r="806" spans="2:4">
      <c r="B806" s="23" t="s">
        <v>55</v>
      </c>
      <c r="D806" s="80">
        <v>201.40358382650001</v>
      </c>
    </row>
    <row r="807" spans="2:4">
      <c r="B807" s="20"/>
      <c r="D807" s="18"/>
    </row>
    <row r="808" spans="2:4">
      <c r="B808" s="20"/>
      <c r="D808" s="18"/>
    </row>
    <row r="809" spans="2:4">
      <c r="B809" s="20"/>
      <c r="D809" s="18"/>
    </row>
    <row r="813" spans="2:4" ht="20.399999999999999" customHeight="1"/>
    <row r="814" spans="2:4">
      <c r="B814" s="17" t="s">
        <v>12</v>
      </c>
      <c r="D814" s="18">
        <f>SUM(D797:D813)</f>
        <v>239124.5635838265</v>
      </c>
    </row>
    <row r="816" spans="2:4">
      <c r="B816" s="17" t="s">
        <v>13</v>
      </c>
    </row>
    <row r="817" spans="2:5">
      <c r="B817" s="17" t="s">
        <v>14</v>
      </c>
      <c r="C817" s="17" t="s">
        <v>48</v>
      </c>
    </row>
    <row r="821" spans="2:5">
      <c r="C821" s="17" t="s">
        <v>0</v>
      </c>
    </row>
    <row r="822" spans="2:5">
      <c r="C822" s="17" t="s">
        <v>1</v>
      </c>
    </row>
    <row r="823" spans="2:5">
      <c r="B823" s="17" t="s">
        <v>2</v>
      </c>
    </row>
    <row r="824" spans="2:5">
      <c r="C824" s="17" t="s">
        <v>50</v>
      </c>
    </row>
    <row r="825" spans="2:5">
      <c r="B825" s="17" t="s">
        <v>3</v>
      </c>
      <c r="C825" s="17" t="s">
        <v>35</v>
      </c>
      <c r="D825" s="17">
        <v>28</v>
      </c>
    </row>
    <row r="828" spans="2:5" ht="28.8">
      <c r="B828" s="17" t="s">
        <v>4</v>
      </c>
      <c r="C828" s="20" t="s">
        <v>5</v>
      </c>
      <c r="D828" s="20" t="s">
        <v>6</v>
      </c>
      <c r="E828" s="20" t="s">
        <v>7</v>
      </c>
    </row>
    <row r="829" spans="2:5">
      <c r="B829" s="17" t="s">
        <v>8</v>
      </c>
      <c r="C829" s="84">
        <v>146160</v>
      </c>
      <c r="D829" s="84">
        <v>141179.1</v>
      </c>
      <c r="E829" s="18">
        <f>D850</f>
        <v>211719.03</v>
      </c>
    </row>
    <row r="830" spans="2:5">
      <c r="B830" s="17" t="s">
        <v>9</v>
      </c>
      <c r="E830" s="18">
        <f>C829-E829</f>
        <v>-65559.03</v>
      </c>
    </row>
    <row r="832" spans="2:5">
      <c r="B832" s="17" t="s">
        <v>10</v>
      </c>
      <c r="D832" s="17" t="s">
        <v>11</v>
      </c>
    </row>
    <row r="834" spans="2:4">
      <c r="B834" s="24" t="s">
        <v>186</v>
      </c>
      <c r="D834" s="19">
        <v>2055.73</v>
      </c>
    </row>
    <row r="835" spans="2:4">
      <c r="B835" s="28" t="s">
        <v>173</v>
      </c>
      <c r="D835" s="25">
        <v>1078.21</v>
      </c>
    </row>
    <row r="836" spans="2:4">
      <c r="B836" s="28" t="s">
        <v>187</v>
      </c>
      <c r="D836" s="25">
        <v>5772.92</v>
      </c>
    </row>
    <row r="837" spans="2:4">
      <c r="B837" s="33" t="s">
        <v>188</v>
      </c>
      <c r="D837" s="37">
        <v>8443.06</v>
      </c>
    </row>
    <row r="838" spans="2:4">
      <c r="B838" s="33" t="s">
        <v>134</v>
      </c>
      <c r="D838" s="37">
        <v>9686.77</v>
      </c>
    </row>
    <row r="839" spans="2:4">
      <c r="B839" s="15" t="s">
        <v>189</v>
      </c>
      <c r="D839" s="16">
        <v>158320</v>
      </c>
    </row>
    <row r="840" spans="2:4">
      <c r="B840" s="15" t="s">
        <v>190</v>
      </c>
      <c r="D840" s="16">
        <v>26010</v>
      </c>
    </row>
    <row r="841" spans="2:4">
      <c r="B841" s="15" t="s">
        <v>123</v>
      </c>
      <c r="D841" s="16">
        <v>352.34</v>
      </c>
    </row>
    <row r="842" spans="2:4">
      <c r="B842" s="20"/>
      <c r="D842" s="18"/>
    </row>
    <row r="843" spans="2:4">
      <c r="B843" s="20"/>
      <c r="D843" s="18"/>
    </row>
    <row r="844" spans="2:4">
      <c r="B844" s="93"/>
      <c r="D844" s="94"/>
    </row>
    <row r="849" spans="2:5" ht="22.2" customHeight="1"/>
    <row r="850" spans="2:5">
      <c r="B850" s="17" t="s">
        <v>12</v>
      </c>
      <c r="D850" s="18">
        <f>SUM(D833:D849)</f>
        <v>211719.03</v>
      </c>
    </row>
    <row r="852" spans="2:5">
      <c r="B852" s="17" t="s">
        <v>13</v>
      </c>
    </row>
    <row r="853" spans="2:5">
      <c r="B853" s="17" t="s">
        <v>14</v>
      </c>
      <c r="C853" s="17" t="s">
        <v>48</v>
      </c>
    </row>
    <row r="857" spans="2:5">
      <c r="C857" s="17" t="s">
        <v>0</v>
      </c>
    </row>
    <row r="858" spans="2:5">
      <c r="C858" s="17" t="s">
        <v>1</v>
      </c>
    </row>
    <row r="859" spans="2:5">
      <c r="B859" s="17" t="s">
        <v>2</v>
      </c>
    </row>
    <row r="860" spans="2:5">
      <c r="C860" s="17" t="s">
        <v>50</v>
      </c>
    </row>
    <row r="861" spans="2:5">
      <c r="B861" s="17" t="s">
        <v>3</v>
      </c>
      <c r="C861" s="17" t="s">
        <v>35</v>
      </c>
      <c r="D861" s="17">
        <v>30</v>
      </c>
    </row>
    <row r="864" spans="2:5" ht="28.8">
      <c r="B864" s="17" t="s">
        <v>4</v>
      </c>
      <c r="C864" s="20" t="s">
        <v>5</v>
      </c>
      <c r="D864" s="20" t="s">
        <v>6</v>
      </c>
      <c r="E864" s="20" t="s">
        <v>7</v>
      </c>
    </row>
    <row r="865" spans="2:5">
      <c r="B865" s="17" t="s">
        <v>8</v>
      </c>
      <c r="C865" s="84">
        <v>145868.4</v>
      </c>
      <c r="D865" s="84">
        <v>144328.35999999999</v>
      </c>
      <c r="E865" s="18">
        <f>D887</f>
        <v>167471.38</v>
      </c>
    </row>
    <row r="866" spans="2:5">
      <c r="B866" s="17" t="s">
        <v>9</v>
      </c>
      <c r="E866" s="18">
        <f>C865-E865</f>
        <v>-21602.98000000001</v>
      </c>
    </row>
    <row r="868" spans="2:5">
      <c r="B868" s="17" t="s">
        <v>10</v>
      </c>
      <c r="D868" s="17" t="s">
        <v>11</v>
      </c>
    </row>
    <row r="870" spans="2:5">
      <c r="B870" s="33" t="s">
        <v>134</v>
      </c>
      <c r="D870" s="37">
        <v>4845.38</v>
      </c>
    </row>
    <row r="871" spans="2:5">
      <c r="B871" s="15" t="s">
        <v>191</v>
      </c>
      <c r="D871" s="16">
        <v>145427</v>
      </c>
    </row>
    <row r="872" spans="2:5" ht="28.8">
      <c r="B872" s="15" t="s">
        <v>192</v>
      </c>
      <c r="D872" s="16">
        <v>17199</v>
      </c>
    </row>
    <row r="873" spans="2:5">
      <c r="B873" s="20"/>
      <c r="D873" s="18"/>
    </row>
    <row r="874" spans="2:5">
      <c r="B874" s="20"/>
      <c r="D874" s="18"/>
    </row>
    <row r="875" spans="2:5">
      <c r="B875" s="20"/>
      <c r="D875" s="18"/>
    </row>
    <row r="876" spans="2:5">
      <c r="B876" s="20"/>
      <c r="D876" s="18"/>
    </row>
    <row r="877" spans="2:5">
      <c r="B877" s="95"/>
      <c r="D877" s="82"/>
    </row>
    <row r="886" spans="2:4" ht="20.399999999999999" customHeight="1"/>
    <row r="887" spans="2:4">
      <c r="B887" s="17" t="s">
        <v>12</v>
      </c>
      <c r="D887" s="18">
        <f>SUM(D869:D886)</f>
        <v>167471.38</v>
      </c>
    </row>
    <row r="889" spans="2:4">
      <c r="B889" s="17" t="s">
        <v>13</v>
      </c>
    </row>
    <row r="890" spans="2:4">
      <c r="B890" s="17" t="s">
        <v>14</v>
      </c>
      <c r="C890" s="17" t="s">
        <v>48</v>
      </c>
    </row>
    <row r="894" spans="2:4">
      <c r="C894" s="17" t="s">
        <v>0</v>
      </c>
    </row>
    <row r="895" spans="2:4">
      <c r="C895" s="17" t="s">
        <v>1</v>
      </c>
    </row>
    <row r="896" spans="2:4">
      <c r="B896" s="17" t="s">
        <v>2</v>
      </c>
    </row>
    <row r="897" spans="2:5">
      <c r="C897" s="17" t="s">
        <v>50</v>
      </c>
    </row>
    <row r="898" spans="2:5">
      <c r="B898" s="17" t="s">
        <v>3</v>
      </c>
      <c r="C898" s="17" t="s">
        <v>35</v>
      </c>
      <c r="D898" s="17">
        <v>32</v>
      </c>
    </row>
    <row r="901" spans="2:5" ht="28.8">
      <c r="B901" s="17" t="s">
        <v>4</v>
      </c>
      <c r="C901" s="20" t="s">
        <v>5</v>
      </c>
      <c r="D901" s="20" t="s">
        <v>6</v>
      </c>
      <c r="E901" s="20" t="s">
        <v>7</v>
      </c>
    </row>
    <row r="902" spans="2:5">
      <c r="B902" s="17" t="s">
        <v>8</v>
      </c>
      <c r="C902" s="84">
        <v>147122.64000000001</v>
      </c>
      <c r="D902" s="84">
        <v>145183.04000000001</v>
      </c>
      <c r="E902" s="18">
        <f>D923</f>
        <v>184691.83</v>
      </c>
    </row>
    <row r="903" spans="2:5">
      <c r="B903" s="17" t="s">
        <v>9</v>
      </c>
      <c r="E903" s="18">
        <f>C902-E902</f>
        <v>-37569.189999999973</v>
      </c>
    </row>
    <row r="905" spans="2:5">
      <c r="B905" s="17" t="s">
        <v>10</v>
      </c>
      <c r="D905" s="17" t="s">
        <v>11</v>
      </c>
    </row>
    <row r="907" spans="2:5">
      <c r="B907" s="20" t="s">
        <v>58</v>
      </c>
      <c r="D907" s="21">
        <v>3488.24</v>
      </c>
    </row>
    <row r="908" spans="2:5">
      <c r="B908" s="24" t="s">
        <v>193</v>
      </c>
      <c r="D908" s="19">
        <v>3788.53</v>
      </c>
    </row>
    <row r="909" spans="2:5">
      <c r="B909" s="28" t="s">
        <v>194</v>
      </c>
      <c r="D909" s="25">
        <v>66000</v>
      </c>
    </row>
    <row r="910" spans="2:5">
      <c r="B910" s="28" t="s">
        <v>173</v>
      </c>
      <c r="D910" s="25">
        <v>2606.81</v>
      </c>
    </row>
    <row r="911" spans="2:5">
      <c r="B911" s="35" t="s">
        <v>195</v>
      </c>
      <c r="D911" s="37">
        <v>93589</v>
      </c>
    </row>
    <row r="912" spans="2:5">
      <c r="B912" s="33" t="s">
        <v>134</v>
      </c>
      <c r="D912" s="37">
        <v>9686.77</v>
      </c>
    </row>
    <row r="913" spans="2:4">
      <c r="B913" s="23" t="s">
        <v>58</v>
      </c>
      <c r="D913" s="21">
        <v>1909.68</v>
      </c>
    </row>
    <row r="914" spans="2:4">
      <c r="B914" s="15" t="s">
        <v>196</v>
      </c>
      <c r="D914" s="16">
        <v>3622.8</v>
      </c>
    </row>
    <row r="923" spans="2:4">
      <c r="B923" s="17" t="s">
        <v>12</v>
      </c>
      <c r="D923" s="18">
        <f>SUM(D906:D922)</f>
        <v>184691.83</v>
      </c>
    </row>
    <row r="925" spans="2:4">
      <c r="B925" s="17" t="s">
        <v>13</v>
      </c>
    </row>
    <row r="926" spans="2:4">
      <c r="B926" s="17" t="s">
        <v>14</v>
      </c>
      <c r="C926" s="17" t="s">
        <v>48</v>
      </c>
    </row>
    <row r="929" spans="2:5">
      <c r="C929" s="17" t="s">
        <v>0</v>
      </c>
    </row>
    <row r="930" spans="2:5">
      <c r="C930" s="17" t="s">
        <v>1</v>
      </c>
    </row>
    <row r="931" spans="2:5">
      <c r="B931" s="17" t="s">
        <v>2</v>
      </c>
    </row>
    <row r="932" spans="2:5">
      <c r="C932" s="17" t="s">
        <v>50</v>
      </c>
    </row>
    <row r="933" spans="2:5">
      <c r="B933" s="17" t="s">
        <v>3</v>
      </c>
      <c r="C933" s="17" t="s">
        <v>35</v>
      </c>
      <c r="D933" s="17">
        <v>34</v>
      </c>
    </row>
    <row r="936" spans="2:5" ht="28.8">
      <c r="B936" s="17" t="s">
        <v>4</v>
      </c>
      <c r="C936" s="20" t="s">
        <v>5</v>
      </c>
      <c r="D936" s="20" t="s">
        <v>6</v>
      </c>
      <c r="E936" s="20" t="s">
        <v>7</v>
      </c>
    </row>
    <row r="937" spans="2:5">
      <c r="B937" s="17" t="s">
        <v>8</v>
      </c>
      <c r="C937" s="84">
        <v>147063.32999999999</v>
      </c>
      <c r="D937" s="84">
        <v>146273.62</v>
      </c>
      <c r="E937" s="18">
        <f>D963</f>
        <v>27765.979999999996</v>
      </c>
    </row>
    <row r="938" spans="2:5">
      <c r="B938" s="17" t="s">
        <v>9</v>
      </c>
      <c r="E938" s="18">
        <f>C937-E937</f>
        <v>119297.34999999999</v>
      </c>
    </row>
    <row r="940" spans="2:5">
      <c r="B940" s="17" t="s">
        <v>10</v>
      </c>
      <c r="D940" s="17" t="s">
        <v>11</v>
      </c>
    </row>
    <row r="942" spans="2:5">
      <c r="B942" s="20" t="s">
        <v>59</v>
      </c>
      <c r="D942" s="21">
        <v>168.64</v>
      </c>
    </row>
    <row r="943" spans="2:5">
      <c r="B943" s="24" t="s">
        <v>197</v>
      </c>
      <c r="D943" s="19">
        <v>5159.4799999999996</v>
      </c>
    </row>
    <row r="944" spans="2:5">
      <c r="B944" s="28" t="s">
        <v>156</v>
      </c>
      <c r="D944" s="25">
        <v>1727.93</v>
      </c>
    </row>
    <row r="945" spans="2:4">
      <c r="B945" s="28" t="s">
        <v>198</v>
      </c>
      <c r="D945" s="25">
        <v>2269.66</v>
      </c>
    </row>
    <row r="946" spans="2:4">
      <c r="B946" s="28" t="s">
        <v>134</v>
      </c>
      <c r="D946" s="25">
        <v>4833.28</v>
      </c>
    </row>
    <row r="947" spans="2:4">
      <c r="B947" s="15" t="s">
        <v>199</v>
      </c>
      <c r="D947" s="16">
        <v>13606.99</v>
      </c>
    </row>
    <row r="948" spans="2:4">
      <c r="B948" s="20"/>
      <c r="D948" s="18"/>
    </row>
    <row r="949" spans="2:4">
      <c r="B949" s="20"/>
      <c r="D949" s="18"/>
    </row>
    <row r="950" spans="2:4">
      <c r="B950" s="20"/>
      <c r="D950" s="18"/>
    </row>
    <row r="951" spans="2:4">
      <c r="B951" s="20"/>
      <c r="D951" s="18"/>
    </row>
    <row r="952" spans="2:4">
      <c r="B952" s="20"/>
      <c r="D952" s="18"/>
    </row>
    <row r="953" spans="2:4">
      <c r="B953" s="20"/>
      <c r="D953" s="18"/>
    </row>
    <row r="954" spans="2:4">
      <c r="B954" s="20"/>
      <c r="D954" s="18"/>
    </row>
    <row r="955" spans="2:4">
      <c r="B955" s="96"/>
      <c r="D955" s="82"/>
    </row>
    <row r="961" spans="2:4" ht="16.8" customHeight="1"/>
    <row r="963" spans="2:4">
      <c r="B963" s="17" t="s">
        <v>12</v>
      </c>
      <c r="D963" s="18">
        <f>SUM(D941:D962)</f>
        <v>27765.979999999996</v>
      </c>
    </row>
    <row r="965" spans="2:4">
      <c r="B965" s="17" t="s">
        <v>13</v>
      </c>
    </row>
    <row r="966" spans="2:4">
      <c r="B966" s="17" t="s">
        <v>14</v>
      </c>
      <c r="C966" s="17" t="s">
        <v>48</v>
      </c>
    </row>
    <row r="970" spans="2:4">
      <c r="C970" s="17" t="s">
        <v>0</v>
      </c>
    </row>
    <row r="971" spans="2:4">
      <c r="C971" s="17" t="s">
        <v>1</v>
      </c>
    </row>
    <row r="972" spans="2:4">
      <c r="B972" s="17" t="s">
        <v>2</v>
      </c>
    </row>
    <row r="973" spans="2:4">
      <c r="C973" s="17" t="s">
        <v>50</v>
      </c>
    </row>
    <row r="974" spans="2:4">
      <c r="B974" s="17" t="s">
        <v>3</v>
      </c>
      <c r="C974" s="17" t="s">
        <v>35</v>
      </c>
      <c r="D974" s="17">
        <v>36</v>
      </c>
    </row>
    <row r="977" spans="2:5" ht="28.8">
      <c r="B977" s="17" t="s">
        <v>4</v>
      </c>
      <c r="C977" s="20" t="s">
        <v>5</v>
      </c>
      <c r="D977" s="20" t="s">
        <v>6</v>
      </c>
      <c r="E977" s="20" t="s">
        <v>7</v>
      </c>
    </row>
    <row r="978" spans="2:5">
      <c r="B978" s="17" t="s">
        <v>8</v>
      </c>
      <c r="C978" s="84">
        <v>171868.74</v>
      </c>
      <c r="D978" s="84">
        <v>171150.18</v>
      </c>
      <c r="E978" s="18">
        <f>D998</f>
        <v>2328.2554351950002</v>
      </c>
    </row>
    <row r="979" spans="2:5">
      <c r="B979" s="17" t="s">
        <v>9</v>
      </c>
      <c r="E979" s="18">
        <f>C978-E978</f>
        <v>169540.484564805</v>
      </c>
    </row>
    <row r="981" spans="2:5">
      <c r="B981" s="17" t="s">
        <v>10</v>
      </c>
      <c r="D981" s="17" t="s">
        <v>11</v>
      </c>
    </row>
    <row r="983" spans="2:5">
      <c r="B983" s="20" t="s">
        <v>62</v>
      </c>
      <c r="D983" s="21">
        <v>281.85000000000002</v>
      </c>
    </row>
    <row r="984" spans="2:5">
      <c r="B984" s="23" t="s">
        <v>58</v>
      </c>
      <c r="D984" s="16">
        <v>2046.4054351950001</v>
      </c>
    </row>
    <row r="985" spans="2:5">
      <c r="B985" s="20"/>
      <c r="D985" s="18"/>
    </row>
    <row r="986" spans="2:5">
      <c r="B986" s="20"/>
      <c r="D986" s="18"/>
    </row>
    <row r="987" spans="2:5">
      <c r="B987" s="20"/>
      <c r="D987" s="18"/>
    </row>
    <row r="988" spans="2:5">
      <c r="B988" s="20"/>
      <c r="D988" s="18"/>
    </row>
    <row r="989" spans="2:5">
      <c r="B989" s="20"/>
      <c r="D989" s="18"/>
    </row>
    <row r="990" spans="2:5">
      <c r="B990" s="20"/>
      <c r="D990" s="18"/>
    </row>
    <row r="991" spans="2:5">
      <c r="B991" s="20"/>
      <c r="D991" s="18"/>
    </row>
    <row r="992" spans="2:5">
      <c r="B992" s="20"/>
      <c r="D992" s="18"/>
    </row>
    <row r="993" spans="2:4">
      <c r="B993" s="20"/>
      <c r="D993" s="18"/>
    </row>
    <row r="998" spans="2:4">
      <c r="B998" s="17" t="s">
        <v>12</v>
      </c>
      <c r="D998" s="18">
        <f>SUM(D982:D997)</f>
        <v>2328.2554351950002</v>
      </c>
    </row>
    <row r="1000" spans="2:4">
      <c r="B1000" s="17" t="s">
        <v>13</v>
      </c>
    </row>
    <row r="1001" spans="2:4">
      <c r="B1001" s="17" t="s">
        <v>14</v>
      </c>
      <c r="C1001" s="17" t="s">
        <v>48</v>
      </c>
    </row>
    <row r="1007" spans="2:4">
      <c r="C1007" s="17" t="s">
        <v>0</v>
      </c>
    </row>
    <row r="1008" spans="2:4">
      <c r="C1008" s="17" t="s">
        <v>1</v>
      </c>
    </row>
    <row r="1009" spans="2:5">
      <c r="B1009" s="17" t="s">
        <v>2</v>
      </c>
    </row>
    <row r="1010" spans="2:5">
      <c r="C1010" s="17" t="s">
        <v>50</v>
      </c>
    </row>
    <row r="1011" spans="2:5">
      <c r="B1011" s="17" t="s">
        <v>3</v>
      </c>
      <c r="C1011" s="17" t="s">
        <v>35</v>
      </c>
      <c r="D1011" s="17">
        <v>38</v>
      </c>
    </row>
    <row r="1014" spans="2:5" ht="28.8">
      <c r="B1014" s="17" t="s">
        <v>4</v>
      </c>
      <c r="C1014" s="20" t="s">
        <v>5</v>
      </c>
      <c r="D1014" s="20" t="s">
        <v>6</v>
      </c>
      <c r="E1014" s="20" t="s">
        <v>7</v>
      </c>
    </row>
    <row r="1015" spans="2:5">
      <c r="B1015" s="17" t="s">
        <v>8</v>
      </c>
      <c r="C1015" s="84">
        <v>174284.22</v>
      </c>
      <c r="D1015" s="84">
        <v>171629.21</v>
      </c>
      <c r="E1015" s="18">
        <f>D1036</f>
        <v>28890.12</v>
      </c>
    </row>
    <row r="1016" spans="2:5">
      <c r="B1016" s="17" t="s">
        <v>9</v>
      </c>
      <c r="E1016" s="18">
        <f>C1015-E1015</f>
        <v>145394.1</v>
      </c>
    </row>
    <row r="1018" spans="2:5">
      <c r="B1018" s="17" t="s">
        <v>10</v>
      </c>
      <c r="D1018" s="17" t="s">
        <v>11</v>
      </c>
    </row>
    <row r="1020" spans="2:5" ht="28.8">
      <c r="B1020" s="33" t="s">
        <v>200</v>
      </c>
      <c r="D1020" s="37">
        <v>2930.78</v>
      </c>
    </row>
    <row r="1021" spans="2:5">
      <c r="B1021" s="15" t="s">
        <v>201</v>
      </c>
      <c r="D1021" s="16">
        <v>24865</v>
      </c>
    </row>
    <row r="1022" spans="2:5" ht="28.8">
      <c r="B1022" s="15" t="s">
        <v>202</v>
      </c>
      <c r="D1022" s="16">
        <v>1094.3399999999999</v>
      </c>
    </row>
    <row r="1023" spans="2:5" ht="24" customHeight="1">
      <c r="B1023" s="20"/>
      <c r="D1023" s="18"/>
    </row>
    <row r="1024" spans="2:5">
      <c r="B1024" s="20"/>
      <c r="D1024" s="18"/>
    </row>
    <row r="1025" spans="2:4">
      <c r="B1025" s="20"/>
      <c r="D1025" s="18"/>
    </row>
    <row r="1026" spans="2:4">
      <c r="B1026" s="20"/>
      <c r="D1026" s="18"/>
    </row>
    <row r="1027" spans="2:4">
      <c r="B1027" s="20"/>
      <c r="D1027" s="18"/>
    </row>
    <row r="1028" spans="2:4">
      <c r="B1028" s="20"/>
      <c r="D1028" s="18"/>
    </row>
    <row r="1035" spans="2:4" ht="20.399999999999999" customHeight="1"/>
    <row r="1036" spans="2:4">
      <c r="B1036" s="17" t="s">
        <v>12</v>
      </c>
      <c r="D1036" s="18">
        <f>SUM(D1019:D1035)</f>
        <v>28890.12</v>
      </c>
    </row>
    <row r="1038" spans="2:4">
      <c r="B1038" s="17" t="s">
        <v>13</v>
      </c>
    </row>
    <row r="1039" spans="2:4">
      <c r="B1039" s="17" t="s">
        <v>14</v>
      </c>
      <c r="C1039" s="17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подлужный,энгельса,сосновая</vt:lpstr>
      <vt:lpstr>Баринова</vt:lpstr>
      <vt:lpstr>В.Котика</vt:lpstr>
      <vt:lpstr>Задолье</vt:lpstr>
      <vt:lpstr>Западная</vt:lpstr>
      <vt:lpstr>Коммунистическая</vt:lpstr>
      <vt:lpstr>пер. Лихачева</vt:lpstr>
      <vt:lpstr>Максимов</vt:lpstr>
      <vt:lpstr>Махалова</vt:lpstr>
      <vt:lpstr>Маяковского</vt:lpstr>
      <vt:lpstr>Мира</vt:lpstr>
      <vt:lpstr>Чугунова</vt:lpstr>
      <vt:lpstr>Прибрежный</vt:lpstr>
      <vt:lpstr>Центральная</vt:lpstr>
      <vt:lpstr>Кис. Госп</vt:lpstr>
      <vt:lpstr>Новостройка</vt:lpstr>
      <vt:lpstr>Лист1</vt:lpstr>
      <vt:lpstr>Лист2</vt:lpstr>
    </vt:vector>
  </TitlesOfParts>
  <Company>StartSoft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Goodwin</dc:creator>
  <cp:lastModifiedBy>admin</cp:lastModifiedBy>
  <cp:lastPrinted>2021-01-27T12:32:03Z</cp:lastPrinted>
  <dcterms:created xsi:type="dcterms:W3CDTF">2018-01-23T13:35:46Z</dcterms:created>
  <dcterms:modified xsi:type="dcterms:W3CDTF">2021-01-27T12:32:11Z</dcterms:modified>
</cp:coreProperties>
</file>